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onn-my.sharepoint.com/personal/alyse_l_kwapien_uconn_edu/Documents/PDrive/Bursar/Tuition and Fee Calculators/Grad/"/>
    </mc:Choice>
  </mc:AlternateContent>
  <xr:revisionPtr revIDLastSave="415" documentId="14_{90176AC5-ECF4-4519-BF92-692B919127F2}" xr6:coauthVersionLast="47" xr6:coauthVersionMax="47" xr10:uidLastSave="{D678F38B-1F19-4DCA-892E-ECFF695E6124}"/>
  <workbookProtection workbookAlgorithmName="SHA-512" workbookHashValue="z7CoRHk+b0WWq5+cpVqU0QkayijDh9tdEK9LCv8OOLDIhes+30n0p1yQYMTd9TFljao6WTzEuxqFCcXQks9dLw==" workbookSaltValue="keDSDjB+2ZUVqM5qLGuiaA==" workbookSpinCount="100000" lockStructure="1"/>
  <bookViews>
    <workbookView xWindow="-120" yWindow="-120" windowWidth="29040" windowHeight="15720" firstSheet="4" activeTab="4" xr2:uid="{4D594E7A-A743-44C1-88BE-1EBA2B165466}"/>
  </bookViews>
  <sheets>
    <sheet name="AdhocRequest" sheetId="6" state="hidden" r:id="rId1"/>
    <sheet name="CIP Code" sheetId="5" state="hidden" r:id="rId2"/>
    <sheet name="Not in Catalog as of 051426" sheetId="8" state="hidden" r:id="rId3"/>
    <sheet name="AY26-27" sheetId="1" state="hidden" r:id="rId4"/>
    <sheet name="Certificates" sheetId="2" r:id="rId5"/>
    <sheet name="Master's" sheetId="3" r:id="rId6"/>
    <sheet name="DoctoralPhD" sheetId="4" r:id="rId7"/>
  </sheets>
  <definedNames>
    <definedName name="_xlnm._FilterDatabase" localSheetId="3" hidden="1">'AY26-27'!$A$1:$M$415</definedName>
    <definedName name="_xlnm.Print_Area" localSheetId="3">'AY26-27'!$A$1:$M$414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I11" i="2" s="1"/>
  <c r="M5" i="1"/>
  <c r="M6" i="1"/>
  <c r="I13" i="2" s="1"/>
  <c r="M7" i="1"/>
  <c r="I14" i="2" s="1"/>
  <c r="M8" i="1"/>
  <c r="I15" i="2" s="1"/>
  <c r="M9" i="1"/>
  <c r="M10" i="1"/>
  <c r="M11" i="1"/>
  <c r="M12" i="1"/>
  <c r="I19" i="2" s="1"/>
  <c r="M13" i="1"/>
  <c r="I20" i="2" s="1"/>
  <c r="M14" i="1"/>
  <c r="I21" i="2" s="1"/>
  <c r="M15" i="1"/>
  <c r="M16" i="1"/>
  <c r="I24" i="2" s="1"/>
  <c r="M17" i="1"/>
  <c r="M18" i="1"/>
  <c r="I26" i="2" s="1"/>
  <c r="M19" i="1"/>
  <c r="I25" i="2" s="1"/>
  <c r="M20" i="1"/>
  <c r="I123" i="2" s="1"/>
  <c r="M21" i="1"/>
  <c r="M22" i="1"/>
  <c r="M23" i="1"/>
  <c r="M24" i="1"/>
  <c r="I43" i="2" s="1"/>
  <c r="M25" i="1"/>
  <c r="I44" i="2" s="1"/>
  <c r="M26" i="1"/>
  <c r="I47" i="2" s="1"/>
  <c r="M27" i="1"/>
  <c r="M28" i="1"/>
  <c r="I53" i="2" s="1"/>
  <c r="M29" i="1"/>
  <c r="M30" i="1"/>
  <c r="I55" i="2" s="1"/>
  <c r="M31" i="1"/>
  <c r="M32" i="1"/>
  <c r="I57" i="2" s="1"/>
  <c r="M33" i="1"/>
  <c r="M34" i="1"/>
  <c r="M35" i="1"/>
  <c r="M36" i="1"/>
  <c r="I71" i="2" s="1"/>
  <c r="M37" i="1"/>
  <c r="I73" i="2" s="1"/>
  <c r="M38" i="1"/>
  <c r="I74" i="2" s="1"/>
  <c r="M39" i="1"/>
  <c r="M40" i="1"/>
  <c r="I80" i="2" s="1"/>
  <c r="M41" i="1"/>
  <c r="M42" i="1"/>
  <c r="I85" i="2" s="1"/>
  <c r="M43" i="1"/>
  <c r="I86" i="2" s="1"/>
  <c r="M44" i="1"/>
  <c r="I87" i="2" s="1"/>
  <c r="M45" i="1"/>
  <c r="M46" i="1"/>
  <c r="M47" i="1"/>
  <c r="M48" i="1"/>
  <c r="I81" i="2" s="1"/>
  <c r="M49" i="1"/>
  <c r="I97" i="2" s="1"/>
  <c r="M50" i="1"/>
  <c r="I98" i="2" s="1"/>
  <c r="M51" i="1"/>
  <c r="M52" i="1"/>
  <c r="I101" i="2" s="1"/>
  <c r="M53" i="1"/>
  <c r="M54" i="1"/>
  <c r="I100" i="2" s="1"/>
  <c r="M55" i="1"/>
  <c r="M56" i="1"/>
  <c r="I102" i="2" s="1"/>
  <c r="M57" i="1"/>
  <c r="M58" i="1"/>
  <c r="M59" i="1"/>
  <c r="M60" i="1"/>
  <c r="I124" i="2" s="1"/>
  <c r="M61" i="1"/>
  <c r="I125" i="2" s="1"/>
  <c r="M62" i="1"/>
  <c r="I6" i="4" s="1"/>
  <c r="M63" i="1"/>
  <c r="M64" i="1"/>
  <c r="I32" i="4" s="1"/>
  <c r="M65" i="1"/>
  <c r="M66" i="1"/>
  <c r="M67" i="1"/>
  <c r="M68" i="1"/>
  <c r="I19" i="4" s="1"/>
  <c r="M69" i="1"/>
  <c r="M70" i="1"/>
  <c r="M71" i="1"/>
  <c r="M72" i="1"/>
  <c r="M73" i="1"/>
  <c r="I29" i="4" s="1"/>
  <c r="M74" i="1"/>
  <c r="I30" i="4" s="1"/>
  <c r="M75" i="1"/>
  <c r="M76" i="1"/>
  <c r="I34" i="4" s="1"/>
  <c r="M77" i="1"/>
  <c r="M78" i="1"/>
  <c r="I25" i="4" s="1"/>
  <c r="M79" i="1"/>
  <c r="I70" i="4" s="1"/>
  <c r="M80" i="1"/>
  <c r="I39" i="4" s="1"/>
  <c r="M81" i="1"/>
  <c r="M82" i="1"/>
  <c r="M83" i="1"/>
  <c r="M84" i="1"/>
  <c r="I48" i="4" s="1"/>
  <c r="M85" i="1"/>
  <c r="I51" i="4" s="1"/>
  <c r="M86" i="1"/>
  <c r="I52" i="4" s="1"/>
  <c r="M87" i="1"/>
  <c r="M88" i="1"/>
  <c r="I54" i="4" s="1"/>
  <c r="M89" i="1"/>
  <c r="M90" i="1"/>
  <c r="I69" i="4" s="1"/>
  <c r="M91" i="1"/>
  <c r="I83" i="4" s="1"/>
  <c r="M92" i="1"/>
  <c r="I59" i="4" s="1"/>
  <c r="M93" i="1"/>
  <c r="M94" i="1"/>
  <c r="M95" i="1"/>
  <c r="M96" i="1"/>
  <c r="M97" i="1"/>
  <c r="I71" i="4" s="1"/>
  <c r="M98" i="1"/>
  <c r="I72" i="4" s="1"/>
  <c r="M99" i="1"/>
  <c r="M100" i="1"/>
  <c r="I77" i="4" s="1"/>
  <c r="M101" i="1"/>
  <c r="M102" i="1"/>
  <c r="I79" i="4" s="1"/>
  <c r="M103" i="1"/>
  <c r="I81" i="4" s="1"/>
  <c r="M104" i="1"/>
  <c r="I84" i="4" s="1"/>
  <c r="M105" i="1"/>
  <c r="M106" i="1"/>
  <c r="M107" i="1"/>
  <c r="M108" i="1"/>
  <c r="I88" i="4" s="1"/>
  <c r="M109" i="1"/>
  <c r="I33" i="4" s="1"/>
  <c r="M110" i="1"/>
  <c r="I82" i="4" s="1"/>
  <c r="M111" i="1"/>
  <c r="M112" i="1"/>
  <c r="I80" i="4" s="1"/>
  <c r="M113" i="1"/>
  <c r="M114" i="1"/>
  <c r="M115" i="1"/>
  <c r="M116" i="1"/>
  <c r="I98" i="4" s="1"/>
  <c r="M117" i="1"/>
  <c r="M118" i="1"/>
  <c r="M119" i="1"/>
  <c r="M120" i="1"/>
  <c r="I103" i="4" s="1"/>
  <c r="M121" i="1"/>
  <c r="I104" i="4" s="1"/>
  <c r="M122" i="1"/>
  <c r="I111" i="2" s="1"/>
  <c r="M123" i="1"/>
  <c r="M124" i="1"/>
  <c r="M125" i="1"/>
  <c r="M126" i="1"/>
  <c r="I42" i="2" s="1"/>
  <c r="M127" i="1"/>
  <c r="I45" i="2" s="1"/>
  <c r="M128" i="1"/>
  <c r="I46" i="2" s="1"/>
  <c r="M129" i="1"/>
  <c r="M130" i="1"/>
  <c r="M131" i="1"/>
  <c r="M132" i="1"/>
  <c r="I66" i="2" s="1"/>
  <c r="M133" i="1"/>
  <c r="I63" i="2" s="1"/>
  <c r="M134" i="1"/>
  <c r="I72" i="2" s="1"/>
  <c r="M135" i="1"/>
  <c r="M136" i="1"/>
  <c r="M137" i="1"/>
  <c r="M138" i="1"/>
  <c r="I79" i="2" s="1"/>
  <c r="M139" i="1"/>
  <c r="I82" i="2" s="1"/>
  <c r="M140" i="1"/>
  <c r="I93" i="2" s="1"/>
  <c r="M141" i="1"/>
  <c r="M142" i="1"/>
  <c r="M143" i="1"/>
  <c r="M144" i="1"/>
  <c r="I113" i="2" s="1"/>
  <c r="M145" i="1"/>
  <c r="I118" i="2" s="1"/>
  <c r="M146" i="1"/>
  <c r="I5" i="3" s="1"/>
  <c r="M147" i="1"/>
  <c r="M148" i="1"/>
  <c r="M149" i="1"/>
  <c r="M150" i="1"/>
  <c r="I17" i="3" s="1"/>
  <c r="M151" i="1"/>
  <c r="I18" i="3" s="1"/>
  <c r="M152" i="1"/>
  <c r="I19" i="3" s="1"/>
  <c r="M153" i="1"/>
  <c r="M154" i="1"/>
  <c r="M155" i="1"/>
  <c r="M156" i="1"/>
  <c r="M157" i="1"/>
  <c r="I25" i="3" s="1"/>
  <c r="M158" i="1"/>
  <c r="I29" i="3" s="1"/>
  <c r="M159" i="1"/>
  <c r="M160" i="1"/>
  <c r="M161" i="1"/>
  <c r="M162" i="1"/>
  <c r="I40" i="3" s="1"/>
  <c r="M163" i="1"/>
  <c r="I139" i="3" s="1"/>
  <c r="M164" i="1"/>
  <c r="I34" i="3" s="1"/>
  <c r="M165" i="1"/>
  <c r="M166" i="1"/>
  <c r="M167" i="1"/>
  <c r="M168" i="1"/>
  <c r="I144" i="3" s="1"/>
  <c r="M169" i="1"/>
  <c r="I44" i="3" s="1"/>
  <c r="M170" i="1"/>
  <c r="I47" i="3" s="1"/>
  <c r="M171" i="1"/>
  <c r="M172" i="1"/>
  <c r="M173" i="1"/>
  <c r="M174" i="1"/>
  <c r="I52" i="3" s="1"/>
  <c r="M175" i="1"/>
  <c r="I54" i="3" s="1"/>
  <c r="M176" i="1"/>
  <c r="I55" i="3" s="1"/>
  <c r="M177" i="1"/>
  <c r="M178" i="1"/>
  <c r="M179" i="1"/>
  <c r="M180" i="1"/>
  <c r="M181" i="1"/>
  <c r="I60" i="3" s="1"/>
  <c r="M182" i="1"/>
  <c r="I61" i="3" s="1"/>
  <c r="M183" i="1"/>
  <c r="M184" i="1"/>
  <c r="M185" i="1"/>
  <c r="M186" i="1"/>
  <c r="M187" i="1"/>
  <c r="M188" i="1"/>
  <c r="I70" i="3" s="1"/>
  <c r="M189" i="1"/>
  <c r="M190" i="1"/>
  <c r="M191" i="1"/>
  <c r="M192" i="1"/>
  <c r="I77" i="3" s="1"/>
  <c r="M193" i="1"/>
  <c r="I78" i="3" s="1"/>
  <c r="M194" i="1"/>
  <c r="I80" i="3" s="1"/>
  <c r="M195" i="1"/>
  <c r="M196" i="1"/>
  <c r="M197" i="1"/>
  <c r="M198" i="1"/>
  <c r="I8" i="3" s="1"/>
  <c r="M199" i="1"/>
  <c r="I12" i="3" s="1"/>
  <c r="M200" i="1"/>
  <c r="I71" i="3" s="1"/>
  <c r="M201" i="1"/>
  <c r="M202" i="1"/>
  <c r="M203" i="1"/>
  <c r="M204" i="1"/>
  <c r="I96" i="3" s="1"/>
  <c r="M205" i="1"/>
  <c r="I97" i="3" s="1"/>
  <c r="M206" i="1"/>
  <c r="I98" i="3" s="1"/>
  <c r="M207" i="1"/>
  <c r="M208" i="1"/>
  <c r="M209" i="1"/>
  <c r="M210" i="1"/>
  <c r="I104" i="3" s="1"/>
  <c r="M211" i="1"/>
  <c r="I105" i="3" s="1"/>
  <c r="M212" i="1"/>
  <c r="I106" i="3" s="1"/>
  <c r="M213" i="1"/>
  <c r="M214" i="1"/>
  <c r="M215" i="1"/>
  <c r="M216" i="1"/>
  <c r="M217" i="1"/>
  <c r="I115" i="3" s="1"/>
  <c r="M218" i="1"/>
  <c r="I116" i="3" s="1"/>
  <c r="M219" i="1"/>
  <c r="M220" i="1"/>
  <c r="M221" i="1"/>
  <c r="M222" i="1"/>
  <c r="I122" i="3" s="1"/>
  <c r="M223" i="1"/>
  <c r="I124" i="3" s="1"/>
  <c r="M224" i="1"/>
  <c r="I127" i="3" s="1"/>
  <c r="M225" i="1"/>
  <c r="M226" i="1"/>
  <c r="M227" i="1"/>
  <c r="M228" i="1"/>
  <c r="I132" i="3" s="1"/>
  <c r="M229" i="1"/>
  <c r="I81" i="3" s="1"/>
  <c r="M230" i="1"/>
  <c r="I125" i="3" s="1"/>
  <c r="M231" i="1"/>
  <c r="M232" i="1"/>
  <c r="M233" i="1"/>
  <c r="M234" i="1"/>
  <c r="I137" i="3" s="1"/>
  <c r="M235" i="1"/>
  <c r="I146" i="3" s="1"/>
  <c r="M236" i="1"/>
  <c r="I148" i="3" s="1"/>
  <c r="M237" i="1"/>
  <c r="M238" i="1"/>
  <c r="M239" i="1"/>
  <c r="M240" i="1"/>
  <c r="I152" i="3" s="1"/>
  <c r="M241" i="1"/>
  <c r="I153" i="3" s="1"/>
  <c r="M242" i="1"/>
  <c r="I154" i="3" s="1"/>
  <c r="M243" i="1"/>
  <c r="I31" i="2" s="1"/>
  <c r="M244" i="1"/>
  <c r="M245" i="1"/>
  <c r="M246" i="1"/>
  <c r="I37" i="2" s="1"/>
  <c r="M247" i="1"/>
  <c r="M2" i="1"/>
  <c r="I9" i="2" s="1"/>
  <c r="G93" i="4"/>
  <c r="G94" i="4"/>
  <c r="G95" i="4"/>
  <c r="G97" i="4"/>
  <c r="G98" i="4"/>
  <c r="G99" i="4"/>
  <c r="G100" i="4"/>
  <c r="G101" i="4"/>
  <c r="G102" i="4"/>
  <c r="G103" i="4"/>
  <c r="G104" i="4"/>
  <c r="G92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68" i="4"/>
  <c r="G60" i="4"/>
  <c r="G61" i="4"/>
  <c r="G62" i="4"/>
  <c r="G63" i="4"/>
  <c r="G64" i="4"/>
  <c r="G59" i="4"/>
  <c r="G45" i="4"/>
  <c r="G46" i="4"/>
  <c r="G47" i="4"/>
  <c r="G48" i="4"/>
  <c r="G49" i="4"/>
  <c r="G50" i="4"/>
  <c r="G52" i="4"/>
  <c r="G53" i="4"/>
  <c r="G54" i="4"/>
  <c r="G55" i="4"/>
  <c r="G44" i="4"/>
  <c r="G40" i="4"/>
  <c r="G39" i="4"/>
  <c r="G26" i="4"/>
  <c r="G27" i="4"/>
  <c r="G28" i="4"/>
  <c r="G29" i="4"/>
  <c r="G30" i="4"/>
  <c r="G31" i="4"/>
  <c r="G32" i="4"/>
  <c r="G33" i="4"/>
  <c r="G34" i="4"/>
  <c r="G35" i="4"/>
  <c r="G25" i="4"/>
  <c r="G21" i="4"/>
  <c r="G14" i="4"/>
  <c r="G6" i="4"/>
  <c r="G7" i="4"/>
  <c r="G8" i="4"/>
  <c r="G9" i="4"/>
  <c r="G10" i="4"/>
  <c r="G5" i="4"/>
  <c r="G137" i="3"/>
  <c r="G138" i="3"/>
  <c r="G139" i="3"/>
  <c r="G140" i="3"/>
  <c r="G141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36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03" i="3"/>
  <c r="G93" i="3"/>
  <c r="G94" i="3"/>
  <c r="G95" i="3"/>
  <c r="G96" i="3"/>
  <c r="G97" i="3"/>
  <c r="G98" i="3"/>
  <c r="G99" i="3"/>
  <c r="G92" i="3"/>
  <c r="G71" i="3"/>
  <c r="G72" i="3"/>
  <c r="G73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70" i="3"/>
  <c r="G61" i="3"/>
  <c r="G62" i="3"/>
  <c r="G63" i="3"/>
  <c r="G64" i="3"/>
  <c r="G65" i="3"/>
  <c r="G66" i="3"/>
  <c r="G60" i="3"/>
  <c r="G45" i="3"/>
  <c r="G46" i="3"/>
  <c r="G47" i="3"/>
  <c r="G48" i="3"/>
  <c r="G49" i="3"/>
  <c r="G50" i="3"/>
  <c r="G51" i="3"/>
  <c r="G52" i="3"/>
  <c r="G53" i="3"/>
  <c r="G54" i="3"/>
  <c r="G55" i="3"/>
  <c r="G56" i="3"/>
  <c r="G44" i="3"/>
  <c r="G30" i="3"/>
  <c r="G32" i="3"/>
  <c r="G33" i="3"/>
  <c r="G34" i="3"/>
  <c r="G35" i="3"/>
  <c r="G37" i="3"/>
  <c r="G38" i="3"/>
  <c r="G39" i="3"/>
  <c r="G40" i="3"/>
  <c r="G17" i="3"/>
  <c r="G18" i="3"/>
  <c r="G19" i="3"/>
  <c r="G20" i="3"/>
  <c r="G21" i="3"/>
  <c r="G22" i="3"/>
  <c r="G23" i="3"/>
  <c r="G24" i="3"/>
  <c r="G25" i="3"/>
  <c r="G16" i="3"/>
  <c r="G6" i="3"/>
  <c r="G7" i="3"/>
  <c r="G8" i="3"/>
  <c r="G9" i="3"/>
  <c r="G10" i="3"/>
  <c r="G11" i="3"/>
  <c r="G12" i="3"/>
  <c r="G5" i="3"/>
  <c r="I39" i="2"/>
  <c r="G118" i="2"/>
  <c r="G122" i="2"/>
  <c r="G123" i="2"/>
  <c r="G124" i="2"/>
  <c r="G108" i="2"/>
  <c r="G111" i="2"/>
  <c r="G112" i="2"/>
  <c r="G113" i="2"/>
  <c r="G71" i="2"/>
  <c r="G72" i="2"/>
  <c r="G74" i="2"/>
  <c r="G75" i="2"/>
  <c r="G76" i="2"/>
  <c r="G77" i="2"/>
  <c r="G78" i="2"/>
  <c r="G79" i="2"/>
  <c r="G82" i="2"/>
  <c r="G84" i="2"/>
  <c r="G85" i="2"/>
  <c r="G86" i="2"/>
  <c r="G87" i="2"/>
  <c r="G88" i="2"/>
  <c r="G89" i="2"/>
  <c r="G90" i="2"/>
  <c r="G91" i="2"/>
  <c r="G92" i="2"/>
  <c r="G93" i="2"/>
  <c r="G70" i="2"/>
  <c r="G66" i="2"/>
  <c r="G64" i="2"/>
  <c r="G65" i="2"/>
  <c r="G63" i="2"/>
  <c r="G53" i="2"/>
  <c r="G54" i="2"/>
  <c r="G55" i="2"/>
  <c r="G56" i="2"/>
  <c r="G57" i="2"/>
  <c r="G58" i="2"/>
  <c r="G59" i="2"/>
  <c r="G52" i="2"/>
  <c r="G36" i="2"/>
  <c r="G37" i="2"/>
  <c r="G39" i="2"/>
  <c r="G40" i="2"/>
  <c r="G41" i="2"/>
  <c r="G42" i="2"/>
  <c r="G45" i="2"/>
  <c r="G46" i="2"/>
  <c r="G48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10" i="2"/>
  <c r="G9" i="2"/>
  <c r="G5" i="2"/>
  <c r="I10" i="2"/>
  <c r="I12" i="2"/>
  <c r="I16" i="2"/>
  <c r="I17" i="2"/>
  <c r="I18" i="2"/>
  <c r="I22" i="2"/>
  <c r="I32" i="2"/>
  <c r="I33" i="2"/>
  <c r="I52" i="2"/>
  <c r="I54" i="2"/>
  <c r="I56" i="2"/>
  <c r="I58" i="2"/>
  <c r="I59" i="2"/>
  <c r="I70" i="2"/>
  <c r="I77" i="2"/>
  <c r="I83" i="2"/>
  <c r="I89" i="2"/>
  <c r="I91" i="2"/>
  <c r="I92" i="2"/>
  <c r="I99" i="2"/>
  <c r="I103" i="2"/>
  <c r="I110" i="2"/>
  <c r="I117" i="2"/>
  <c r="I121" i="2"/>
  <c r="I8" i="4"/>
  <c r="I92" i="4"/>
  <c r="I14" i="4"/>
  <c r="I18" i="4"/>
  <c r="I21" i="4"/>
  <c r="I96" i="4"/>
  <c r="I27" i="4"/>
  <c r="I28" i="4"/>
  <c r="I31" i="4"/>
  <c r="I35" i="4"/>
  <c r="I40" i="4"/>
  <c r="I45" i="4"/>
  <c r="I47" i="4"/>
  <c r="I53" i="4"/>
  <c r="I55" i="4"/>
  <c r="I60" i="4"/>
  <c r="I62" i="4"/>
  <c r="I63" i="4"/>
  <c r="I64" i="4"/>
  <c r="I74" i="4"/>
  <c r="I78" i="4"/>
  <c r="I85" i="4"/>
  <c r="I86" i="4"/>
  <c r="I87" i="4"/>
  <c r="I97" i="4"/>
  <c r="I93" i="4"/>
  <c r="I94" i="4"/>
  <c r="I95" i="4"/>
  <c r="I100" i="4"/>
  <c r="I101" i="4"/>
  <c r="I102" i="4"/>
  <c r="I36" i="2"/>
  <c r="I40" i="2"/>
  <c r="I41" i="2"/>
  <c r="I48" i="2"/>
  <c r="I64" i="2"/>
  <c r="I65" i="2"/>
  <c r="I75" i="2"/>
  <c r="I76" i="2"/>
  <c r="I78" i="2"/>
  <c r="I90" i="2"/>
  <c r="I108" i="2"/>
  <c r="I112" i="2"/>
  <c r="I6" i="3"/>
  <c r="I79" i="3"/>
  <c r="I16" i="3"/>
  <c r="I20" i="3"/>
  <c r="I22" i="3"/>
  <c r="I23" i="3"/>
  <c r="I24" i="3"/>
  <c r="I30" i="3"/>
  <c r="I31" i="3"/>
  <c r="I39" i="3"/>
  <c r="I141" i="3"/>
  <c r="I142" i="3"/>
  <c r="I143" i="3"/>
  <c r="I48" i="3"/>
  <c r="I50" i="3"/>
  <c r="I51" i="3"/>
  <c r="I131" i="3"/>
  <c r="I108" i="3"/>
  <c r="I46" i="3"/>
  <c r="I53" i="3"/>
  <c r="I62" i="3"/>
  <c r="I63" i="3"/>
  <c r="I64" i="3"/>
  <c r="I65" i="3"/>
  <c r="I66" i="3"/>
  <c r="I72" i="3"/>
  <c r="I74" i="3"/>
  <c r="I76" i="3"/>
  <c r="I85" i="3"/>
  <c r="I87" i="3"/>
  <c r="I88" i="3"/>
  <c r="I126" i="3"/>
  <c r="I93" i="3"/>
  <c r="I94" i="3"/>
  <c r="I99" i="3"/>
  <c r="I147" i="3"/>
  <c r="I103" i="3"/>
  <c r="I107" i="3"/>
  <c r="I110" i="3"/>
  <c r="I112" i="3"/>
  <c r="I114" i="3"/>
  <c r="I118" i="3"/>
  <c r="I120" i="3"/>
  <c r="I121" i="3"/>
  <c r="I128" i="3"/>
  <c r="I129" i="3"/>
  <c r="I130" i="3"/>
  <c r="I145" i="3"/>
  <c r="I113" i="3"/>
  <c r="I136" i="3"/>
  <c r="I149" i="3"/>
  <c r="I150" i="3"/>
  <c r="I151" i="3"/>
  <c r="I34" i="2"/>
  <c r="I35" i="2"/>
  <c r="I38" i="2"/>
  <c r="L33" i="1"/>
  <c r="L34" i="1"/>
  <c r="L35" i="1"/>
  <c r="L36" i="1"/>
  <c r="L38" i="1"/>
  <c r="L39" i="1"/>
  <c r="L42" i="1"/>
  <c r="L43" i="1"/>
  <c r="L44" i="1"/>
  <c r="L45" i="1"/>
  <c r="L46" i="1"/>
  <c r="L47" i="1"/>
  <c r="L55" i="1"/>
  <c r="L62" i="1"/>
  <c r="L63" i="1"/>
  <c r="L64" i="1"/>
  <c r="L65" i="1"/>
  <c r="L66" i="1"/>
  <c r="L69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9" i="1"/>
  <c r="L161" i="1"/>
  <c r="L162" i="1"/>
  <c r="L163" i="1"/>
  <c r="L164" i="1"/>
  <c r="L165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6" i="1"/>
  <c r="L15" i="1"/>
  <c r="L16" i="1"/>
  <c r="L17" i="1"/>
  <c r="L18" i="1"/>
  <c r="L19" i="1"/>
  <c r="L20" i="1"/>
  <c r="L23" i="1"/>
  <c r="L27" i="1"/>
  <c r="L28" i="1"/>
  <c r="L29" i="1"/>
  <c r="L30" i="1"/>
  <c r="L31" i="1"/>
  <c r="L32" i="1"/>
  <c r="L3" i="1"/>
  <c r="L4" i="1"/>
  <c r="L5" i="1"/>
  <c r="L6" i="1"/>
  <c r="L7" i="1"/>
  <c r="L8" i="1"/>
  <c r="L9" i="1"/>
  <c r="L10" i="1"/>
  <c r="L11" i="1"/>
  <c r="L12" i="1"/>
  <c r="L13" i="1"/>
  <c r="L14" i="1"/>
  <c r="L2" i="1"/>
  <c r="C24" i="2"/>
  <c r="H144" i="3"/>
  <c r="F144" i="3"/>
  <c r="E144" i="3"/>
  <c r="D144" i="3"/>
  <c r="C144" i="3"/>
  <c r="H143" i="3"/>
  <c r="F143" i="3"/>
  <c r="E143" i="3"/>
  <c r="D143" i="3"/>
  <c r="C143" i="3"/>
  <c r="H142" i="3"/>
  <c r="D142" i="3"/>
  <c r="C142" i="3"/>
  <c r="H141" i="3"/>
  <c r="F141" i="3"/>
  <c r="E141" i="3"/>
  <c r="D141" i="3"/>
  <c r="C141" i="3"/>
  <c r="H140" i="3"/>
  <c r="F140" i="3"/>
  <c r="E140" i="3"/>
  <c r="D140" i="3"/>
  <c r="C140" i="3"/>
  <c r="H139" i="3"/>
  <c r="F139" i="3"/>
  <c r="E139" i="3"/>
  <c r="D139" i="3"/>
  <c r="C139" i="3"/>
  <c r="C34" i="3"/>
  <c r="D34" i="3"/>
  <c r="E34" i="3"/>
  <c r="F34" i="3"/>
  <c r="H34" i="3"/>
  <c r="C35" i="3"/>
  <c r="D35" i="3"/>
  <c r="E35" i="3"/>
  <c r="F35" i="3"/>
  <c r="H35" i="3"/>
  <c r="C36" i="3"/>
  <c r="D36" i="3"/>
  <c r="H36" i="3"/>
  <c r="C37" i="3"/>
  <c r="D37" i="3"/>
  <c r="E37" i="3"/>
  <c r="F37" i="3"/>
  <c r="H37" i="3"/>
  <c r="C38" i="3"/>
  <c r="D38" i="3"/>
  <c r="E38" i="3"/>
  <c r="F38" i="3"/>
  <c r="H38" i="3"/>
  <c r="C30" i="3"/>
  <c r="D30" i="3"/>
  <c r="E30" i="3"/>
  <c r="F30" i="3"/>
  <c r="H30" i="3"/>
  <c r="C31" i="3"/>
  <c r="D31" i="3"/>
  <c r="H31" i="3"/>
  <c r="D118" i="2"/>
  <c r="E118" i="2"/>
  <c r="F118" i="2"/>
  <c r="H118" i="2"/>
  <c r="D119" i="2"/>
  <c r="H119" i="2"/>
  <c r="D120" i="2"/>
  <c r="H120" i="2"/>
  <c r="D121" i="2"/>
  <c r="H121" i="2"/>
  <c r="D122" i="2"/>
  <c r="E122" i="2"/>
  <c r="F122" i="2"/>
  <c r="H122" i="2"/>
  <c r="D123" i="2"/>
  <c r="E123" i="2"/>
  <c r="F123" i="2"/>
  <c r="H123" i="2"/>
  <c r="D124" i="2"/>
  <c r="E124" i="2"/>
  <c r="F124" i="2"/>
  <c r="H124" i="2"/>
  <c r="D125" i="2"/>
  <c r="H125" i="2"/>
  <c r="H117" i="2"/>
  <c r="D117" i="2"/>
  <c r="D98" i="2"/>
  <c r="H98" i="2"/>
  <c r="D99" i="2"/>
  <c r="H99" i="2"/>
  <c r="D100" i="2"/>
  <c r="H100" i="2"/>
  <c r="D101" i="2"/>
  <c r="H101" i="2"/>
  <c r="D102" i="2"/>
  <c r="H102" i="2"/>
  <c r="D103" i="2"/>
  <c r="H103" i="2"/>
  <c r="H97" i="2"/>
  <c r="D97" i="2"/>
  <c r="D108" i="2"/>
  <c r="E108" i="2"/>
  <c r="F108" i="2"/>
  <c r="H108" i="2"/>
  <c r="D109" i="2"/>
  <c r="H109" i="2"/>
  <c r="D110" i="2"/>
  <c r="H110" i="2"/>
  <c r="D111" i="2"/>
  <c r="E111" i="2"/>
  <c r="F111" i="2"/>
  <c r="H111" i="2"/>
  <c r="D112" i="2"/>
  <c r="E112" i="2"/>
  <c r="F112" i="2"/>
  <c r="H112" i="2"/>
  <c r="D113" i="2"/>
  <c r="E113" i="2"/>
  <c r="F113" i="2"/>
  <c r="H113" i="2"/>
  <c r="H107" i="2"/>
  <c r="D107" i="2"/>
  <c r="C107" i="2"/>
  <c r="D71" i="2"/>
  <c r="E71" i="2"/>
  <c r="F71" i="2"/>
  <c r="H71" i="2"/>
  <c r="D72" i="2"/>
  <c r="E72" i="2"/>
  <c r="F72" i="2"/>
  <c r="H72" i="2"/>
  <c r="D73" i="2"/>
  <c r="H73" i="2"/>
  <c r="D74" i="2"/>
  <c r="E74" i="2"/>
  <c r="H74" i="2"/>
  <c r="D75" i="2"/>
  <c r="E75" i="2"/>
  <c r="F75" i="2"/>
  <c r="H75" i="2"/>
  <c r="D76" i="2"/>
  <c r="E76" i="2"/>
  <c r="F76" i="2"/>
  <c r="H76" i="2"/>
  <c r="D77" i="2"/>
  <c r="E77" i="2"/>
  <c r="F77" i="2"/>
  <c r="H77" i="2"/>
  <c r="D78" i="2"/>
  <c r="E78" i="2"/>
  <c r="F78" i="2"/>
  <c r="H78" i="2"/>
  <c r="D79" i="2"/>
  <c r="E79" i="2"/>
  <c r="F79" i="2"/>
  <c r="H79" i="2"/>
  <c r="D80" i="2"/>
  <c r="H80" i="2"/>
  <c r="D81" i="2"/>
  <c r="H81" i="2"/>
  <c r="D82" i="2"/>
  <c r="E82" i="2"/>
  <c r="F82" i="2"/>
  <c r="H82" i="2"/>
  <c r="D83" i="2"/>
  <c r="H83" i="2"/>
  <c r="D84" i="2"/>
  <c r="E84" i="2"/>
  <c r="F84" i="2"/>
  <c r="H84" i="2"/>
  <c r="D85" i="2"/>
  <c r="H85" i="2"/>
  <c r="D86" i="2"/>
  <c r="E86" i="2"/>
  <c r="F86" i="2"/>
  <c r="H86" i="2"/>
  <c r="D87" i="2"/>
  <c r="E87" i="2"/>
  <c r="F87" i="2"/>
  <c r="H87" i="2"/>
  <c r="D88" i="2"/>
  <c r="E88" i="2"/>
  <c r="F88" i="2"/>
  <c r="H88" i="2"/>
  <c r="D89" i="2"/>
  <c r="E89" i="2"/>
  <c r="F89" i="2"/>
  <c r="H89" i="2"/>
  <c r="D90" i="2"/>
  <c r="E90" i="2"/>
  <c r="F90" i="2"/>
  <c r="H90" i="2"/>
  <c r="D91" i="2"/>
  <c r="H91" i="2"/>
  <c r="D92" i="2"/>
  <c r="E92" i="2"/>
  <c r="F92" i="2"/>
  <c r="H92" i="2"/>
  <c r="D93" i="2"/>
  <c r="E93" i="2"/>
  <c r="F93" i="2"/>
  <c r="H93" i="2"/>
  <c r="H70" i="2"/>
  <c r="D70" i="2"/>
  <c r="C70" i="2"/>
  <c r="D64" i="2"/>
  <c r="E64" i="2"/>
  <c r="F64" i="2"/>
  <c r="H64" i="2"/>
  <c r="D65" i="2"/>
  <c r="E65" i="2"/>
  <c r="F65" i="2"/>
  <c r="H65" i="2"/>
  <c r="D66" i="2"/>
  <c r="E66" i="2"/>
  <c r="F66" i="2"/>
  <c r="H66" i="2"/>
  <c r="H63" i="2"/>
  <c r="F63" i="2"/>
  <c r="E63" i="2"/>
  <c r="D63" i="2"/>
  <c r="C63" i="2"/>
  <c r="D53" i="2"/>
  <c r="E53" i="2"/>
  <c r="F53" i="2"/>
  <c r="H53" i="2"/>
  <c r="D54" i="2"/>
  <c r="E54" i="2"/>
  <c r="F54" i="2"/>
  <c r="H54" i="2"/>
  <c r="D55" i="2"/>
  <c r="E55" i="2"/>
  <c r="F55" i="2"/>
  <c r="H55" i="2"/>
  <c r="D56" i="2"/>
  <c r="E56" i="2"/>
  <c r="F56" i="2"/>
  <c r="H56" i="2"/>
  <c r="D57" i="2"/>
  <c r="E57" i="2"/>
  <c r="F57" i="2"/>
  <c r="H57" i="2"/>
  <c r="D58" i="2"/>
  <c r="E58" i="2"/>
  <c r="F58" i="2"/>
  <c r="H58" i="2"/>
  <c r="D59" i="2"/>
  <c r="E59" i="2"/>
  <c r="F59" i="2"/>
  <c r="H59" i="2"/>
  <c r="H52" i="2"/>
  <c r="F52" i="2"/>
  <c r="E52" i="2"/>
  <c r="D52" i="2"/>
  <c r="C52" i="2"/>
  <c r="C35" i="2"/>
  <c r="D32" i="2"/>
  <c r="H32" i="2"/>
  <c r="D33" i="2"/>
  <c r="H33" i="2"/>
  <c r="D34" i="2"/>
  <c r="H34" i="2"/>
  <c r="D35" i="2"/>
  <c r="E35" i="2"/>
  <c r="F35" i="2"/>
  <c r="H35" i="2"/>
  <c r="D36" i="2"/>
  <c r="E36" i="2"/>
  <c r="F36" i="2"/>
  <c r="H36" i="2"/>
  <c r="D37" i="2"/>
  <c r="E37" i="2"/>
  <c r="F37" i="2"/>
  <c r="H37" i="2"/>
  <c r="D38" i="2"/>
  <c r="H38" i="2"/>
  <c r="D39" i="2"/>
  <c r="H39" i="2"/>
  <c r="D40" i="2"/>
  <c r="E40" i="2"/>
  <c r="F40" i="2"/>
  <c r="H40" i="2"/>
  <c r="D41" i="2"/>
  <c r="E41" i="2"/>
  <c r="F41" i="2"/>
  <c r="H41" i="2"/>
  <c r="D42" i="2"/>
  <c r="E42" i="2"/>
  <c r="F42" i="2"/>
  <c r="H42" i="2"/>
  <c r="D43" i="2"/>
  <c r="H43" i="2"/>
  <c r="D44" i="2"/>
  <c r="H44" i="2"/>
  <c r="D45" i="2"/>
  <c r="E45" i="2"/>
  <c r="F45" i="2"/>
  <c r="H45" i="2"/>
  <c r="D46" i="2"/>
  <c r="E46" i="2"/>
  <c r="F46" i="2"/>
  <c r="H46" i="2"/>
  <c r="D47" i="2"/>
  <c r="H47" i="2"/>
  <c r="D48" i="2"/>
  <c r="E48" i="2"/>
  <c r="F48" i="2"/>
  <c r="H48" i="2"/>
  <c r="H31" i="2"/>
  <c r="F31" i="2"/>
  <c r="E31" i="2"/>
  <c r="D31" i="2"/>
  <c r="C31" i="2"/>
  <c r="D10" i="2"/>
  <c r="E10" i="2"/>
  <c r="F10" i="2"/>
  <c r="H10" i="2"/>
  <c r="D11" i="2"/>
  <c r="E11" i="2"/>
  <c r="F11" i="2"/>
  <c r="H11" i="2"/>
  <c r="D12" i="2"/>
  <c r="E12" i="2"/>
  <c r="F12" i="2"/>
  <c r="H12" i="2"/>
  <c r="D13" i="2"/>
  <c r="E13" i="2"/>
  <c r="F13" i="2"/>
  <c r="H13" i="2"/>
  <c r="D14" i="2"/>
  <c r="E14" i="2"/>
  <c r="F14" i="2"/>
  <c r="H14" i="2"/>
  <c r="D15" i="2"/>
  <c r="E15" i="2"/>
  <c r="F15" i="2"/>
  <c r="H15" i="2"/>
  <c r="D16" i="2"/>
  <c r="E16" i="2"/>
  <c r="F16" i="2"/>
  <c r="H16" i="2"/>
  <c r="D17" i="2"/>
  <c r="E17" i="2"/>
  <c r="F17" i="2"/>
  <c r="H17" i="2"/>
  <c r="D18" i="2"/>
  <c r="E18" i="2"/>
  <c r="F18" i="2"/>
  <c r="H18" i="2"/>
  <c r="D19" i="2"/>
  <c r="E19" i="2"/>
  <c r="F19" i="2"/>
  <c r="H19" i="2"/>
  <c r="D20" i="2"/>
  <c r="E20" i="2"/>
  <c r="F20" i="2"/>
  <c r="H20" i="2"/>
  <c r="D21" i="2"/>
  <c r="E21" i="2"/>
  <c r="F21" i="2"/>
  <c r="H21" i="2"/>
  <c r="D22" i="2"/>
  <c r="E22" i="2"/>
  <c r="F22" i="2"/>
  <c r="H22" i="2"/>
  <c r="D23" i="2"/>
  <c r="E23" i="2"/>
  <c r="F23" i="2"/>
  <c r="H23" i="2"/>
  <c r="D24" i="2"/>
  <c r="E24" i="2"/>
  <c r="F24" i="2"/>
  <c r="H24" i="2"/>
  <c r="D25" i="2"/>
  <c r="E25" i="2"/>
  <c r="F25" i="2"/>
  <c r="H25" i="2"/>
  <c r="D26" i="2"/>
  <c r="E26" i="2"/>
  <c r="F26" i="2"/>
  <c r="H26" i="2"/>
  <c r="D27" i="2"/>
  <c r="E27" i="2"/>
  <c r="F27" i="2"/>
  <c r="H27" i="2"/>
  <c r="H9" i="2"/>
  <c r="F9" i="2"/>
  <c r="E9" i="2"/>
  <c r="D9" i="2"/>
  <c r="C9" i="2"/>
  <c r="H5" i="2"/>
  <c r="F5" i="2"/>
  <c r="E5" i="2"/>
  <c r="D5" i="2"/>
  <c r="C5" i="2"/>
  <c r="H244" i="1"/>
  <c r="I244" i="1" s="1"/>
  <c r="J244" i="1" s="1"/>
  <c r="G34" i="2" s="1"/>
  <c r="J245" i="1"/>
  <c r="G35" i="2" s="1"/>
  <c r="I95" i="3" l="1"/>
  <c r="I88" i="2"/>
  <c r="I23" i="2"/>
  <c r="I140" i="3"/>
  <c r="I7" i="4"/>
  <c r="I122" i="2"/>
  <c r="I11" i="3"/>
  <c r="I61" i="4"/>
  <c r="I33" i="3"/>
  <c r="I49" i="3"/>
  <c r="I107" i="2"/>
  <c r="I10" i="3"/>
  <c r="I32" i="3"/>
  <c r="I123" i="3"/>
  <c r="I111" i="3"/>
  <c r="I120" i="2"/>
  <c r="I9" i="3"/>
  <c r="I75" i="3"/>
  <c r="I138" i="3"/>
  <c r="I50" i="4"/>
  <c r="I68" i="4"/>
  <c r="I119" i="2"/>
  <c r="I86" i="3"/>
  <c r="I109" i="3"/>
  <c r="I49" i="4"/>
  <c r="I76" i="4"/>
  <c r="I5" i="2"/>
  <c r="I84" i="2"/>
  <c r="I7" i="3"/>
  <c r="I45" i="3"/>
  <c r="I73" i="3"/>
  <c r="I75" i="4"/>
  <c r="I56" i="3"/>
  <c r="I84" i="3"/>
  <c r="I119" i="3"/>
  <c r="I20" i="4"/>
  <c r="I26" i="4"/>
  <c r="I99" i="4"/>
  <c r="I27" i="2"/>
  <c r="I109" i="2"/>
  <c r="I83" i="3"/>
  <c r="I46" i="4"/>
  <c r="I73" i="4"/>
  <c r="I38" i="3"/>
  <c r="I82" i="3"/>
  <c r="I92" i="3"/>
  <c r="I117" i="3"/>
  <c r="I37" i="3"/>
  <c r="I5" i="4"/>
  <c r="I44" i="4"/>
  <c r="I36" i="3"/>
  <c r="I10" i="4"/>
  <c r="I35" i="3"/>
  <c r="I9" i="4"/>
  <c r="I21" i="3"/>
  <c r="L245" i="1"/>
  <c r="L244" i="1"/>
  <c r="E34" i="2"/>
  <c r="F34" i="2"/>
  <c r="H166" i="1"/>
  <c r="E142" i="3" s="1"/>
  <c r="H160" i="1"/>
  <c r="E31" i="3" s="1"/>
  <c r="I158" i="1"/>
  <c r="J158" i="1" s="1"/>
  <c r="H158" i="1"/>
  <c r="H42" i="1"/>
  <c r="E85" i="2" s="1"/>
  <c r="I35" i="1"/>
  <c r="F70" i="2" s="1"/>
  <c r="H35" i="1"/>
  <c r="E70" i="2" s="1"/>
  <c r="I55" i="1"/>
  <c r="H55" i="1"/>
  <c r="I25" i="1"/>
  <c r="H25" i="1"/>
  <c r="E44" i="2" s="1"/>
  <c r="I24" i="1"/>
  <c r="H24" i="1"/>
  <c r="E43" i="2" s="1"/>
  <c r="I23" i="1"/>
  <c r="F39" i="2" s="1"/>
  <c r="H23" i="1"/>
  <c r="E39" i="2" s="1"/>
  <c r="I21" i="1"/>
  <c r="H21" i="1"/>
  <c r="E32" i="2" s="1"/>
  <c r="I247" i="1"/>
  <c r="H247" i="1"/>
  <c r="E38" i="2" s="1"/>
  <c r="J243" i="1"/>
  <c r="G31" i="2" s="1"/>
  <c r="J190" i="1"/>
  <c r="G74" i="3" s="1"/>
  <c r="J120" i="1"/>
  <c r="J85" i="1"/>
  <c r="G51" i="4" s="1"/>
  <c r="I70" i="1"/>
  <c r="J70" i="1" s="1"/>
  <c r="H70" i="1"/>
  <c r="E96" i="4" s="1"/>
  <c r="I68" i="1"/>
  <c r="J68" i="1" s="1"/>
  <c r="G19" i="4" s="1"/>
  <c r="H68" i="1"/>
  <c r="E19" i="4" s="1"/>
  <c r="I67" i="1"/>
  <c r="F18" i="4" s="1"/>
  <c r="H67" i="1"/>
  <c r="I61" i="1"/>
  <c r="H61" i="1"/>
  <c r="E125" i="2" s="1"/>
  <c r="J60" i="1"/>
  <c r="I59" i="1"/>
  <c r="H59" i="1"/>
  <c r="E121" i="2" s="1"/>
  <c r="I58" i="1"/>
  <c r="H58" i="1"/>
  <c r="I57" i="1"/>
  <c r="H57" i="1"/>
  <c r="E110" i="2" s="1"/>
  <c r="I56" i="1"/>
  <c r="H56" i="1"/>
  <c r="I54" i="1"/>
  <c r="H54" i="1"/>
  <c r="I53" i="1"/>
  <c r="H53" i="1"/>
  <c r="E103" i="2" s="1"/>
  <c r="I52" i="1"/>
  <c r="H52" i="1"/>
  <c r="E101" i="2" s="1"/>
  <c r="I51" i="1"/>
  <c r="H51" i="1"/>
  <c r="E99" i="2" s="1"/>
  <c r="I50" i="1"/>
  <c r="H50" i="1"/>
  <c r="E98" i="2" s="1"/>
  <c r="I49" i="1"/>
  <c r="H49" i="1"/>
  <c r="E97" i="2" s="1"/>
  <c r="I48" i="1"/>
  <c r="H48" i="1"/>
  <c r="I46" i="1"/>
  <c r="F91" i="2" s="1"/>
  <c r="H46" i="1"/>
  <c r="E91" i="2" s="1"/>
  <c r="I42" i="1"/>
  <c r="F85" i="2" s="1"/>
  <c r="I41" i="1"/>
  <c r="H41" i="1"/>
  <c r="E83" i="2" s="1"/>
  <c r="I40" i="1"/>
  <c r="H40" i="1"/>
  <c r="E80" i="2" s="1"/>
  <c r="I38" i="1"/>
  <c r="F74" i="2" s="1"/>
  <c r="I37" i="1"/>
  <c r="H37" i="1"/>
  <c r="E73" i="2" s="1"/>
  <c r="I26" i="1"/>
  <c r="H26" i="1"/>
  <c r="E47" i="2" s="1"/>
  <c r="I22" i="1"/>
  <c r="H22" i="1"/>
  <c r="E33" i="2" s="1"/>
  <c r="D25" i="3"/>
  <c r="D24" i="3"/>
  <c r="D23" i="3"/>
  <c r="D22" i="3"/>
  <c r="D21" i="3"/>
  <c r="D20" i="3"/>
  <c r="D19" i="3"/>
  <c r="D18" i="3"/>
  <c r="D17" i="3"/>
  <c r="D16" i="3"/>
  <c r="C25" i="3"/>
  <c r="C24" i="3"/>
  <c r="C23" i="3"/>
  <c r="C22" i="3"/>
  <c r="C21" i="3"/>
  <c r="C20" i="3"/>
  <c r="C19" i="3"/>
  <c r="C18" i="3"/>
  <c r="C17" i="3"/>
  <c r="C16" i="3"/>
  <c r="H93" i="4"/>
  <c r="H94" i="4"/>
  <c r="H95" i="4"/>
  <c r="H96" i="4"/>
  <c r="H97" i="4"/>
  <c r="H98" i="4"/>
  <c r="H99" i="4"/>
  <c r="H100" i="4"/>
  <c r="H101" i="4"/>
  <c r="H102" i="4"/>
  <c r="H103" i="4"/>
  <c r="H104" i="4"/>
  <c r="H92" i="4"/>
  <c r="F93" i="4"/>
  <c r="F94" i="4"/>
  <c r="F95" i="4"/>
  <c r="F97" i="4"/>
  <c r="F98" i="4"/>
  <c r="F99" i="4"/>
  <c r="F100" i="4"/>
  <c r="F101" i="4"/>
  <c r="F102" i="4"/>
  <c r="F103" i="4"/>
  <c r="F104" i="4"/>
  <c r="F92" i="4"/>
  <c r="E93" i="4"/>
  <c r="E94" i="4"/>
  <c r="E95" i="4"/>
  <c r="E97" i="4"/>
  <c r="E98" i="4"/>
  <c r="E99" i="4"/>
  <c r="E100" i="4"/>
  <c r="E101" i="4"/>
  <c r="E102" i="4"/>
  <c r="E103" i="4"/>
  <c r="E104" i="4"/>
  <c r="E92" i="4"/>
  <c r="D93" i="4"/>
  <c r="D94" i="4"/>
  <c r="D95" i="4"/>
  <c r="D96" i="4"/>
  <c r="D97" i="4"/>
  <c r="D98" i="4"/>
  <c r="D99" i="4"/>
  <c r="D100" i="4"/>
  <c r="D101" i="4"/>
  <c r="D102" i="4"/>
  <c r="D103" i="4"/>
  <c r="D104" i="4"/>
  <c r="D92" i="4"/>
  <c r="C93" i="4"/>
  <c r="C94" i="4"/>
  <c r="C95" i="4"/>
  <c r="C96" i="4"/>
  <c r="C97" i="4"/>
  <c r="C98" i="4"/>
  <c r="C99" i="4"/>
  <c r="C100" i="4"/>
  <c r="C101" i="4"/>
  <c r="C102" i="4"/>
  <c r="C103" i="4"/>
  <c r="C104" i="4"/>
  <c r="C92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68" i="4"/>
  <c r="H60" i="4"/>
  <c r="H61" i="4"/>
  <c r="H62" i="4"/>
  <c r="H63" i="4"/>
  <c r="H64" i="4"/>
  <c r="H59" i="4"/>
  <c r="F60" i="4"/>
  <c r="F61" i="4"/>
  <c r="F62" i="4"/>
  <c r="F63" i="4"/>
  <c r="F64" i="4"/>
  <c r="F59" i="4"/>
  <c r="E60" i="4"/>
  <c r="E61" i="4"/>
  <c r="E62" i="4"/>
  <c r="E63" i="4"/>
  <c r="E64" i="4"/>
  <c r="E59" i="4"/>
  <c r="D60" i="4"/>
  <c r="D61" i="4"/>
  <c r="D62" i="4"/>
  <c r="D63" i="4"/>
  <c r="D64" i="4"/>
  <c r="D59" i="4"/>
  <c r="C60" i="4"/>
  <c r="C61" i="4"/>
  <c r="C62" i="4"/>
  <c r="C63" i="4"/>
  <c r="C64" i="4"/>
  <c r="C59" i="4"/>
  <c r="H45" i="4"/>
  <c r="H46" i="4"/>
  <c r="H47" i="4"/>
  <c r="H48" i="4"/>
  <c r="H49" i="4"/>
  <c r="H50" i="4"/>
  <c r="H51" i="4"/>
  <c r="H52" i="4"/>
  <c r="H53" i="4"/>
  <c r="H54" i="4"/>
  <c r="H55" i="4"/>
  <c r="H44" i="4"/>
  <c r="F45" i="4"/>
  <c r="F46" i="4"/>
  <c r="F47" i="4"/>
  <c r="F48" i="4"/>
  <c r="F49" i="4"/>
  <c r="F50" i="4"/>
  <c r="F51" i="4"/>
  <c r="F52" i="4"/>
  <c r="F53" i="4"/>
  <c r="F54" i="4"/>
  <c r="F55" i="4"/>
  <c r="F44" i="4"/>
  <c r="E45" i="4"/>
  <c r="E46" i="4"/>
  <c r="E47" i="4"/>
  <c r="E48" i="4"/>
  <c r="E49" i="4"/>
  <c r="E50" i="4"/>
  <c r="E51" i="4"/>
  <c r="E52" i="4"/>
  <c r="E53" i="4"/>
  <c r="E54" i="4"/>
  <c r="E55" i="4"/>
  <c r="E44" i="4"/>
  <c r="D45" i="4"/>
  <c r="D46" i="4"/>
  <c r="D47" i="4"/>
  <c r="D48" i="4"/>
  <c r="D49" i="4"/>
  <c r="D50" i="4"/>
  <c r="D51" i="4"/>
  <c r="D52" i="4"/>
  <c r="D53" i="4"/>
  <c r="D54" i="4"/>
  <c r="D55" i="4"/>
  <c r="D44" i="4"/>
  <c r="C45" i="4"/>
  <c r="C46" i="4"/>
  <c r="C47" i="4"/>
  <c r="C48" i="4"/>
  <c r="C49" i="4"/>
  <c r="C50" i="4"/>
  <c r="C51" i="4"/>
  <c r="C52" i="4"/>
  <c r="C53" i="4"/>
  <c r="C54" i="4"/>
  <c r="C55" i="4"/>
  <c r="C44" i="4"/>
  <c r="C26" i="4"/>
  <c r="C27" i="4"/>
  <c r="C28" i="4"/>
  <c r="C29" i="4"/>
  <c r="C30" i="4"/>
  <c r="C31" i="4"/>
  <c r="C32" i="4"/>
  <c r="C33" i="4"/>
  <c r="C34" i="4"/>
  <c r="C35" i="4"/>
  <c r="C25" i="4"/>
  <c r="H40" i="4"/>
  <c r="H39" i="4"/>
  <c r="F40" i="4"/>
  <c r="F39" i="4"/>
  <c r="E40" i="4"/>
  <c r="E39" i="4"/>
  <c r="D40" i="4"/>
  <c r="D39" i="4"/>
  <c r="C40" i="4"/>
  <c r="C39" i="4"/>
  <c r="H26" i="4"/>
  <c r="H27" i="4"/>
  <c r="H28" i="4"/>
  <c r="H29" i="4"/>
  <c r="H30" i="4"/>
  <c r="H31" i="4"/>
  <c r="H32" i="4"/>
  <c r="H33" i="4"/>
  <c r="H34" i="4"/>
  <c r="H35" i="4"/>
  <c r="H25" i="4"/>
  <c r="F26" i="4"/>
  <c r="F27" i="4"/>
  <c r="F28" i="4"/>
  <c r="F29" i="4"/>
  <c r="F30" i="4"/>
  <c r="F31" i="4"/>
  <c r="F32" i="4"/>
  <c r="F33" i="4"/>
  <c r="F34" i="4"/>
  <c r="F35" i="4"/>
  <c r="F25" i="4"/>
  <c r="E26" i="4"/>
  <c r="E27" i="4"/>
  <c r="E28" i="4"/>
  <c r="E29" i="4"/>
  <c r="E30" i="4"/>
  <c r="E31" i="4"/>
  <c r="E32" i="4"/>
  <c r="E33" i="4"/>
  <c r="E34" i="4"/>
  <c r="E35" i="4"/>
  <c r="E25" i="4"/>
  <c r="D26" i="4"/>
  <c r="D27" i="4"/>
  <c r="D28" i="4"/>
  <c r="D29" i="4"/>
  <c r="D30" i="4"/>
  <c r="D31" i="4"/>
  <c r="D32" i="4"/>
  <c r="D33" i="4"/>
  <c r="D34" i="4"/>
  <c r="D35" i="4"/>
  <c r="D25" i="4"/>
  <c r="H19" i="4"/>
  <c r="H20" i="4"/>
  <c r="H21" i="4"/>
  <c r="H18" i="4"/>
  <c r="F19" i="4"/>
  <c r="F21" i="4"/>
  <c r="E21" i="4"/>
  <c r="E18" i="4"/>
  <c r="D19" i="4"/>
  <c r="D20" i="4"/>
  <c r="D21" i="4"/>
  <c r="D18" i="4"/>
  <c r="C19" i="4"/>
  <c r="C20" i="4"/>
  <c r="C21" i="4"/>
  <c r="C18" i="4"/>
  <c r="H14" i="4"/>
  <c r="F14" i="4"/>
  <c r="E14" i="4"/>
  <c r="D14" i="4"/>
  <c r="C14" i="4"/>
  <c r="H6" i="4"/>
  <c r="H7" i="4"/>
  <c r="H8" i="4"/>
  <c r="H9" i="4"/>
  <c r="H10" i="4"/>
  <c r="H5" i="4"/>
  <c r="F6" i="4"/>
  <c r="F7" i="4"/>
  <c r="F8" i="4"/>
  <c r="F9" i="4"/>
  <c r="F10" i="4"/>
  <c r="F5" i="4"/>
  <c r="E6" i="4"/>
  <c r="E7" i="4"/>
  <c r="E8" i="4"/>
  <c r="E9" i="4"/>
  <c r="E10" i="4"/>
  <c r="E5" i="4"/>
  <c r="D6" i="4"/>
  <c r="D7" i="4"/>
  <c r="D8" i="4"/>
  <c r="D9" i="4"/>
  <c r="D10" i="4"/>
  <c r="D5" i="4"/>
  <c r="C6" i="4"/>
  <c r="C7" i="4"/>
  <c r="C8" i="4"/>
  <c r="C9" i="4"/>
  <c r="C10" i="4"/>
  <c r="C5" i="4"/>
  <c r="H137" i="3"/>
  <c r="H138" i="3"/>
  <c r="H145" i="3"/>
  <c r="H146" i="3"/>
  <c r="H147" i="3"/>
  <c r="H148" i="3"/>
  <c r="H149" i="3"/>
  <c r="H150" i="3"/>
  <c r="H151" i="3"/>
  <c r="H152" i="3"/>
  <c r="H153" i="3"/>
  <c r="H154" i="3"/>
  <c r="H136" i="3"/>
  <c r="F137" i="3"/>
  <c r="F138" i="3"/>
  <c r="F145" i="3"/>
  <c r="F146" i="3"/>
  <c r="F147" i="3"/>
  <c r="F148" i="3"/>
  <c r="F149" i="3"/>
  <c r="F150" i="3"/>
  <c r="F151" i="3"/>
  <c r="F152" i="3"/>
  <c r="F153" i="3"/>
  <c r="F154" i="3"/>
  <c r="F136" i="3"/>
  <c r="E137" i="3"/>
  <c r="E138" i="3"/>
  <c r="E145" i="3"/>
  <c r="E146" i="3"/>
  <c r="E147" i="3"/>
  <c r="E148" i="3"/>
  <c r="E149" i="3"/>
  <c r="E150" i="3"/>
  <c r="E151" i="3"/>
  <c r="E152" i="3"/>
  <c r="E153" i="3"/>
  <c r="E154" i="3"/>
  <c r="E136" i="3"/>
  <c r="D137" i="3"/>
  <c r="D138" i="3"/>
  <c r="D145" i="3"/>
  <c r="D146" i="3"/>
  <c r="D147" i="3"/>
  <c r="D148" i="3"/>
  <c r="D149" i="3"/>
  <c r="D150" i="3"/>
  <c r="D151" i="3"/>
  <c r="D152" i="3"/>
  <c r="D153" i="3"/>
  <c r="D154" i="3"/>
  <c r="D136" i="3"/>
  <c r="C137" i="3"/>
  <c r="C138" i="3"/>
  <c r="C145" i="3"/>
  <c r="C146" i="3"/>
  <c r="C147" i="3"/>
  <c r="C148" i="3"/>
  <c r="C149" i="3"/>
  <c r="C150" i="3"/>
  <c r="C151" i="3"/>
  <c r="C152" i="3"/>
  <c r="C153" i="3"/>
  <c r="C154" i="3"/>
  <c r="C136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03" i="3"/>
  <c r="G132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03" i="3"/>
  <c r="H93" i="3"/>
  <c r="H94" i="3"/>
  <c r="H95" i="3"/>
  <c r="H96" i="3"/>
  <c r="H97" i="3"/>
  <c r="H98" i="3"/>
  <c r="H99" i="3"/>
  <c r="H92" i="3"/>
  <c r="F93" i="3"/>
  <c r="F94" i="3"/>
  <c r="F95" i="3"/>
  <c r="F96" i="3"/>
  <c r="F97" i="3"/>
  <c r="F98" i="3"/>
  <c r="F99" i="3"/>
  <c r="F92" i="3"/>
  <c r="E93" i="3"/>
  <c r="E94" i="3"/>
  <c r="E95" i="3"/>
  <c r="E96" i="3"/>
  <c r="E97" i="3"/>
  <c r="E98" i="3"/>
  <c r="E99" i="3"/>
  <c r="E92" i="3"/>
  <c r="D93" i="3"/>
  <c r="D94" i="3"/>
  <c r="D95" i="3"/>
  <c r="D96" i="3"/>
  <c r="D97" i="3"/>
  <c r="D98" i="3"/>
  <c r="D99" i="3"/>
  <c r="D92" i="3"/>
  <c r="C93" i="3"/>
  <c r="C94" i="3"/>
  <c r="C95" i="3"/>
  <c r="C96" i="3"/>
  <c r="C97" i="3"/>
  <c r="C98" i="3"/>
  <c r="C99" i="3"/>
  <c r="C92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70" i="3"/>
  <c r="H61" i="3"/>
  <c r="H62" i="3"/>
  <c r="H63" i="3"/>
  <c r="H64" i="3"/>
  <c r="H65" i="3"/>
  <c r="H66" i="3"/>
  <c r="H60" i="3"/>
  <c r="F61" i="3"/>
  <c r="F62" i="3"/>
  <c r="F63" i="3"/>
  <c r="F64" i="3"/>
  <c r="F65" i="3"/>
  <c r="F66" i="3"/>
  <c r="F60" i="3"/>
  <c r="E61" i="3"/>
  <c r="E62" i="3"/>
  <c r="E63" i="3"/>
  <c r="E64" i="3"/>
  <c r="E65" i="3"/>
  <c r="E66" i="3"/>
  <c r="E60" i="3"/>
  <c r="D61" i="3"/>
  <c r="D62" i="3"/>
  <c r="D63" i="3"/>
  <c r="D64" i="3"/>
  <c r="D65" i="3"/>
  <c r="D66" i="3"/>
  <c r="D60" i="3"/>
  <c r="C61" i="3"/>
  <c r="C62" i="3"/>
  <c r="C63" i="3"/>
  <c r="C64" i="3"/>
  <c r="C65" i="3"/>
  <c r="C66" i="3"/>
  <c r="C60" i="3"/>
  <c r="H45" i="3"/>
  <c r="H46" i="3"/>
  <c r="H47" i="3"/>
  <c r="H48" i="3"/>
  <c r="H49" i="3"/>
  <c r="H50" i="3"/>
  <c r="H51" i="3"/>
  <c r="H52" i="3"/>
  <c r="H53" i="3"/>
  <c r="H54" i="3"/>
  <c r="H55" i="3"/>
  <c r="H56" i="3"/>
  <c r="H44" i="3"/>
  <c r="F45" i="3"/>
  <c r="F46" i="3"/>
  <c r="F47" i="3"/>
  <c r="F48" i="3"/>
  <c r="F49" i="3"/>
  <c r="F50" i="3"/>
  <c r="F51" i="3"/>
  <c r="F52" i="3"/>
  <c r="F53" i="3"/>
  <c r="F54" i="3"/>
  <c r="F55" i="3"/>
  <c r="F56" i="3"/>
  <c r="F44" i="3"/>
  <c r="E45" i="3"/>
  <c r="E46" i="3"/>
  <c r="E47" i="3"/>
  <c r="E48" i="3"/>
  <c r="E49" i="3"/>
  <c r="E50" i="3"/>
  <c r="E51" i="3"/>
  <c r="E52" i="3"/>
  <c r="E53" i="3"/>
  <c r="E54" i="3"/>
  <c r="E55" i="3"/>
  <c r="E56" i="3"/>
  <c r="E44" i="3"/>
  <c r="D45" i="3"/>
  <c r="D46" i="3"/>
  <c r="D47" i="3"/>
  <c r="D48" i="3"/>
  <c r="D49" i="3"/>
  <c r="D50" i="3"/>
  <c r="D51" i="3"/>
  <c r="D52" i="3"/>
  <c r="D53" i="3"/>
  <c r="D54" i="3"/>
  <c r="D55" i="3"/>
  <c r="D56" i="3"/>
  <c r="D44" i="3"/>
  <c r="C45" i="3"/>
  <c r="C46" i="3"/>
  <c r="C47" i="3"/>
  <c r="C48" i="3"/>
  <c r="C49" i="3"/>
  <c r="C50" i="3"/>
  <c r="C51" i="3"/>
  <c r="C52" i="3"/>
  <c r="C53" i="3"/>
  <c r="C54" i="3"/>
  <c r="C55" i="3"/>
  <c r="C56" i="3"/>
  <c r="C44" i="3"/>
  <c r="H32" i="3"/>
  <c r="H33" i="3"/>
  <c r="H39" i="3"/>
  <c r="H40" i="3"/>
  <c r="H29" i="3"/>
  <c r="F32" i="3"/>
  <c r="F33" i="3"/>
  <c r="F39" i="3"/>
  <c r="F40" i="3"/>
  <c r="E32" i="3"/>
  <c r="E33" i="3"/>
  <c r="E39" i="3"/>
  <c r="E40" i="3"/>
  <c r="E29" i="3"/>
  <c r="D32" i="3"/>
  <c r="D33" i="3"/>
  <c r="D39" i="3"/>
  <c r="D40" i="3"/>
  <c r="D29" i="3"/>
  <c r="C32" i="3"/>
  <c r="C33" i="3"/>
  <c r="C39" i="3"/>
  <c r="C40" i="3"/>
  <c r="C29" i="3"/>
  <c r="H17" i="3"/>
  <c r="H18" i="3"/>
  <c r="H19" i="3"/>
  <c r="H20" i="3"/>
  <c r="H21" i="3"/>
  <c r="H22" i="3"/>
  <c r="H23" i="3"/>
  <c r="H24" i="3"/>
  <c r="H25" i="3"/>
  <c r="H16" i="3"/>
  <c r="F17" i="3"/>
  <c r="F18" i="3"/>
  <c r="F19" i="3"/>
  <c r="F20" i="3"/>
  <c r="F21" i="3"/>
  <c r="F22" i="3"/>
  <c r="F23" i="3"/>
  <c r="F24" i="3"/>
  <c r="F25" i="3"/>
  <c r="F16" i="3"/>
  <c r="E17" i="3"/>
  <c r="E18" i="3"/>
  <c r="E19" i="3"/>
  <c r="E20" i="3"/>
  <c r="E21" i="3"/>
  <c r="E22" i="3"/>
  <c r="E23" i="3"/>
  <c r="E24" i="3"/>
  <c r="E25" i="3"/>
  <c r="E16" i="3"/>
  <c r="H6" i="3"/>
  <c r="H7" i="3"/>
  <c r="H8" i="3"/>
  <c r="H9" i="3"/>
  <c r="H10" i="3"/>
  <c r="H11" i="3"/>
  <c r="H12" i="3"/>
  <c r="H5" i="3"/>
  <c r="F6" i="3"/>
  <c r="F7" i="3"/>
  <c r="F8" i="3"/>
  <c r="F9" i="3"/>
  <c r="F10" i="3"/>
  <c r="F11" i="3"/>
  <c r="F12" i="3"/>
  <c r="F5" i="3"/>
  <c r="E6" i="3"/>
  <c r="E7" i="3"/>
  <c r="E8" i="3"/>
  <c r="E9" i="3"/>
  <c r="E10" i="3"/>
  <c r="E11" i="3"/>
  <c r="E12" i="3"/>
  <c r="E5" i="3"/>
  <c r="D6" i="3"/>
  <c r="D7" i="3"/>
  <c r="D8" i="3"/>
  <c r="D9" i="3"/>
  <c r="D10" i="3"/>
  <c r="D11" i="3"/>
  <c r="D12" i="3"/>
  <c r="D5" i="3"/>
  <c r="C6" i="3"/>
  <c r="C7" i="3"/>
  <c r="C8" i="3"/>
  <c r="C9" i="3"/>
  <c r="C10" i="3"/>
  <c r="C11" i="3"/>
  <c r="C12" i="3"/>
  <c r="C5" i="3"/>
  <c r="C118" i="2"/>
  <c r="C119" i="2"/>
  <c r="C120" i="2"/>
  <c r="C121" i="2"/>
  <c r="C122" i="2"/>
  <c r="C123" i="2"/>
  <c r="C124" i="2"/>
  <c r="C125" i="2"/>
  <c r="C117" i="2"/>
  <c r="C108" i="2"/>
  <c r="C109" i="2"/>
  <c r="C110" i="2"/>
  <c r="C111" i="2"/>
  <c r="C112" i="2"/>
  <c r="C113" i="2"/>
  <c r="C98" i="2"/>
  <c r="C99" i="2"/>
  <c r="C100" i="2"/>
  <c r="C101" i="2"/>
  <c r="C102" i="2"/>
  <c r="C103" i="2"/>
  <c r="C97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64" i="2"/>
  <c r="C65" i="2"/>
  <c r="C66" i="2"/>
  <c r="C53" i="2"/>
  <c r="C54" i="2"/>
  <c r="C55" i="2"/>
  <c r="C56" i="2"/>
  <c r="C57" i="2"/>
  <c r="C58" i="2"/>
  <c r="C59" i="2"/>
  <c r="C32" i="2"/>
  <c r="C33" i="2"/>
  <c r="C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5" i="2"/>
  <c r="C26" i="2"/>
  <c r="C27" i="2"/>
  <c r="F37" i="8"/>
  <c r="L158" i="1" l="1"/>
  <c r="G29" i="3"/>
  <c r="L70" i="1"/>
  <c r="G96" i="4"/>
  <c r="G20" i="4"/>
  <c r="L60" i="1"/>
  <c r="L243" i="1"/>
  <c r="L68" i="1"/>
  <c r="L85" i="1"/>
  <c r="L120" i="1"/>
  <c r="L190" i="1"/>
  <c r="J52" i="1"/>
  <c r="G101" i="2" s="1"/>
  <c r="F101" i="2"/>
  <c r="J59" i="1"/>
  <c r="G121" i="2" s="1"/>
  <c r="F121" i="2"/>
  <c r="J22" i="1"/>
  <c r="G33" i="2" s="1"/>
  <c r="F33" i="2"/>
  <c r="J53" i="1"/>
  <c r="G103" i="2" s="1"/>
  <c r="F103" i="2"/>
  <c r="E119" i="2"/>
  <c r="E81" i="2"/>
  <c r="E120" i="2"/>
  <c r="E100" i="2"/>
  <c r="J61" i="1"/>
  <c r="G125" i="2" s="1"/>
  <c r="F125" i="2"/>
  <c r="J247" i="1"/>
  <c r="G38" i="2" s="1"/>
  <c r="F38" i="2"/>
  <c r="J26" i="1"/>
  <c r="G47" i="2" s="1"/>
  <c r="F47" i="2"/>
  <c r="J48" i="1"/>
  <c r="F119" i="2"/>
  <c r="F81" i="2"/>
  <c r="J54" i="1"/>
  <c r="F120" i="2"/>
  <c r="F100" i="2"/>
  <c r="E109" i="2"/>
  <c r="E102" i="2"/>
  <c r="J21" i="1"/>
  <c r="G32" i="2" s="1"/>
  <c r="F32" i="2"/>
  <c r="J37" i="1"/>
  <c r="G73" i="2" s="1"/>
  <c r="F73" i="2"/>
  <c r="J49" i="1"/>
  <c r="G97" i="2" s="1"/>
  <c r="F97" i="2"/>
  <c r="J56" i="1"/>
  <c r="F102" i="2"/>
  <c r="F109" i="2"/>
  <c r="J50" i="1"/>
  <c r="G98" i="2" s="1"/>
  <c r="F98" i="2"/>
  <c r="J57" i="1"/>
  <c r="G110" i="2" s="1"/>
  <c r="F110" i="2"/>
  <c r="I160" i="1"/>
  <c r="J160" i="1" s="1"/>
  <c r="G31" i="3" s="1"/>
  <c r="F29" i="3"/>
  <c r="J40" i="1"/>
  <c r="G80" i="2" s="1"/>
  <c r="F80" i="2"/>
  <c r="E117" i="2"/>
  <c r="E107" i="2"/>
  <c r="J24" i="1"/>
  <c r="G43" i="2" s="1"/>
  <c r="F43" i="2"/>
  <c r="I166" i="1"/>
  <c r="E36" i="3"/>
  <c r="J51" i="1"/>
  <c r="G99" i="2" s="1"/>
  <c r="F99" i="2"/>
  <c r="J58" i="1"/>
  <c r="F117" i="2"/>
  <c r="F107" i="2"/>
  <c r="J41" i="1"/>
  <c r="G83" i="2" s="1"/>
  <c r="F83" i="2"/>
  <c r="J25" i="1"/>
  <c r="G44" i="2" s="1"/>
  <c r="F44" i="2"/>
  <c r="E20" i="4"/>
  <c r="F20" i="4"/>
  <c r="F96" i="4"/>
  <c r="J67" i="1"/>
  <c r="G18" i="4" s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F35" i="8"/>
  <c r="F34" i="8"/>
  <c r="F5" i="8"/>
  <c r="F32" i="8"/>
  <c r="F8" i="8"/>
  <c r="F24" i="8"/>
  <c r="F30" i="8"/>
  <c r="F23" i="8"/>
  <c r="F22" i="8"/>
  <c r="F21" i="8"/>
  <c r="F20" i="8"/>
  <c r="F19" i="8"/>
  <c r="F29" i="8"/>
  <c r="F28" i="8"/>
  <c r="F27" i="8"/>
  <c r="F4" i="8"/>
  <c r="F18" i="8"/>
  <c r="F17" i="8"/>
  <c r="F16" i="8"/>
  <c r="F10" i="8"/>
  <c r="F9" i="8"/>
  <c r="F15" i="8"/>
  <c r="F11" i="8"/>
  <c r="F13" i="8"/>
  <c r="F31" i="8"/>
  <c r="F14" i="8"/>
  <c r="F31" i="3" l="1"/>
  <c r="G100" i="2"/>
  <c r="G120" i="2"/>
  <c r="G102" i="2"/>
  <c r="G109" i="2"/>
  <c r="G81" i="2"/>
  <c r="G119" i="2"/>
  <c r="G117" i="2"/>
  <c r="G107" i="2"/>
  <c r="J166" i="1"/>
  <c r="F142" i="3"/>
  <c r="L50" i="1"/>
  <c r="L160" i="1"/>
  <c r="L24" i="1"/>
  <c r="L54" i="1"/>
  <c r="L25" i="1"/>
  <c r="L56" i="1"/>
  <c r="L67" i="1"/>
  <c r="L41" i="1"/>
  <c r="L49" i="1"/>
  <c r="L48" i="1"/>
  <c r="L53" i="1"/>
  <c r="L40" i="1"/>
  <c r="L37" i="1"/>
  <c r="L26" i="1"/>
  <c r="L22" i="1"/>
  <c r="L58" i="1"/>
  <c r="L21" i="1"/>
  <c r="L247" i="1"/>
  <c r="L59" i="1"/>
  <c r="L51" i="1"/>
  <c r="L57" i="1"/>
  <c r="L61" i="1"/>
  <c r="L52" i="1"/>
  <c r="F36" i="3"/>
  <c r="D4" i="5"/>
  <c r="G142" i="3" l="1"/>
  <c r="G36" i="3"/>
  <c r="L1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Lofman-Kwapien, Alyse</author>
    <author>tc={50A3820B-E675-41A5-9F04-17E070A2815D}</author>
  </authors>
  <commentList>
    <comment ref="C2" authorId="0" shapeId="0" xr:uid="{EC704E9A-51E2-4941-B046-F5F4DC7BFBD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3" authorId="0" shapeId="0" xr:uid="{9AF5196A-E987-486F-9D4D-16DBC71D47A0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ctalog</t>
        </r>
      </text>
    </comment>
    <comment ref="C5" authorId="0" shapeId="0" xr:uid="{091FA30B-412F-45AA-B59A-7CDEAEC73A7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10" authorId="0" shapeId="0" xr:uid="{B40C7605-7A4B-47C7-96BE-F0C38CDB19E6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13" authorId="0" shapeId="0" xr:uid="{9563F851-5311-42D1-A5F0-19559633156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20" authorId="0" shapeId="0" xr:uid="{15F7B9F1-C1D6-4A85-8967-379BB1A30993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27" authorId="0" shapeId="0" xr:uid="{33563C9A-2957-4EA8-B1B1-0ACC6E1488BB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32" authorId="0" shapeId="0" xr:uid="{47EE1DC5-D64E-41FC-8C97-6F4D2C02AE7A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separate in catalog</t>
        </r>
      </text>
    </comment>
    <comment ref="C35" authorId="0" shapeId="0" xr:uid="{DF47D7DC-764B-4B43-A5D9-46296FD2908E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ctalog</t>
        </r>
      </text>
    </comment>
    <comment ref="C36" authorId="0" shapeId="0" xr:uid="{8A8A2AC0-162E-469A-89F9-5FA9B5DBA42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In Catalog; only availbale to students in PhD program.  Is there an additional cost for the MS?
</t>
        </r>
      </text>
    </comment>
    <comment ref="C37" authorId="0" shapeId="0" xr:uid="{A1739574-9F9F-4324-82AB-A696D16F517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38" authorId="0" shapeId="0" xr:uid="{38BBAC1B-319B-4895-87D9-A17D3298FD6C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Keep separate from this doc?
</t>
        </r>
      </text>
    </comment>
    <comment ref="C39" authorId="0" shapeId="0" xr:uid="{C1613D99-CB22-4BD6-8326-7FC38A3ED635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Keep separate from this doc?</t>
        </r>
      </text>
    </comment>
    <comment ref="B48" authorId="1" shapeId="0" xr:uid="{50A3820B-E675-41A5-9F04-17E070A2815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Students; not accepting applicants. Program sunset as of 12/11/24.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tc={9CAD94FF-08E9-4EDE-A04B-3C38DDA83C29}</author>
  </authors>
  <commentList>
    <comment ref="B15" authorId="0" shapeId="0" xr:uid="{9CAD94FF-08E9-4EDE-A04B-3C38DDA83C29}">
      <text>
        <t>[Threaded comment]
Your version of Excel allows you to read this threaded comment; however, any edits to it will get removed if the file is opened in a newer version of Excel. Learn more: https://go.microsoft.com/fwlink/?linkid=870924
Comment:
    Currently defaulting to tuition &amp; fees based on residency &amp; campus (Storrs)</t>
      </text>
    </comment>
  </commentList>
</comments>
</file>

<file path=xl/sharedStrings.xml><?xml version="1.0" encoding="utf-8"?>
<sst xmlns="http://schemas.openxmlformats.org/spreadsheetml/2006/main" count="6749" uniqueCount="1547">
  <si>
    <t>ABCACC_GCT</t>
  </si>
  <si>
    <t>Business</t>
  </si>
  <si>
    <t>No</t>
  </si>
  <si>
    <t>Yes</t>
  </si>
  <si>
    <t>BRACCT_GCT</t>
  </si>
  <si>
    <t>Accounting Fundamentals Grad Certificate</t>
  </si>
  <si>
    <t>ACCTG_MS</t>
  </si>
  <si>
    <t>Accounting MS</t>
  </si>
  <si>
    <t>ADSV_GCT</t>
  </si>
  <si>
    <t>Health</t>
  </si>
  <si>
    <t>ADVOC_SD</t>
  </si>
  <si>
    <t>Education</t>
  </si>
  <si>
    <t>AMENER_MS</t>
  </si>
  <si>
    <t>Advanced Manufacturing for Energy Systems MS</t>
  </si>
  <si>
    <t>Engineering</t>
  </si>
  <si>
    <t>ADVMAT_GCT</t>
  </si>
  <si>
    <t>Advanced Materials Characterization Grad Certificate</t>
  </si>
  <si>
    <t>ADSYEN_GCT</t>
  </si>
  <si>
    <t>Advanced Systems Engineering Grad Certificate</t>
  </si>
  <si>
    <t>AGECON_PHD</t>
  </si>
  <si>
    <t>Agricultural and Resource Economics PhD</t>
  </si>
  <si>
    <t>Agriculture, Social Sciences</t>
  </si>
  <si>
    <t>AMERST_GCT</t>
  </si>
  <si>
    <t>American Studies Grad Certificate</t>
  </si>
  <si>
    <t>Social Sciences</t>
  </si>
  <si>
    <t>ANSCI_MS</t>
  </si>
  <si>
    <t>Animal Science MS</t>
  </si>
  <si>
    <t>Agriculture</t>
  </si>
  <si>
    <t>ANSCI_PHD</t>
  </si>
  <si>
    <t>Animal Science PhD</t>
  </si>
  <si>
    <t>ANTHRO_MA</t>
  </si>
  <si>
    <t>Anthropology MA</t>
  </si>
  <si>
    <t>ANTHRO_PHD</t>
  </si>
  <si>
    <t>Anthropology PhD</t>
  </si>
  <si>
    <t>AGECON_MS</t>
  </si>
  <si>
    <t>Applied and Resource Economics MS</t>
  </si>
  <si>
    <t>APPBEH_GCT</t>
  </si>
  <si>
    <t>Applied Behavior Analysis Grad Certificate (not accepting applications)</t>
  </si>
  <si>
    <t>APBIO_MS</t>
  </si>
  <si>
    <t>Applied Biochemistry and Cell Biology MS</t>
  </si>
  <si>
    <t>Natural Sciences</t>
  </si>
  <si>
    <t>APLFMATHMS</t>
  </si>
  <si>
    <t>APL_GEN_MS</t>
  </si>
  <si>
    <t>Applied Genomics MS</t>
  </si>
  <si>
    <t>APLMCR_MS</t>
  </si>
  <si>
    <t>Applied Microbial Systems Analysis MS</t>
  </si>
  <si>
    <t>ART_MFA</t>
  </si>
  <si>
    <t>Art MFA</t>
  </si>
  <si>
    <t>Fine Art</t>
  </si>
  <si>
    <t>ARTAD_MFA</t>
  </si>
  <si>
    <t>Arts Leadership &amp; Cultural Management MFA</t>
  </si>
  <si>
    <t>ARTADM_GCT</t>
  </si>
  <si>
    <t>ATHTRN_MS</t>
  </si>
  <si>
    <t>Athletic Training MS</t>
  </si>
  <si>
    <t>BIODIV_MS</t>
  </si>
  <si>
    <t>Biodiversity and Conservation Biology MS</t>
  </si>
  <si>
    <t>BMENGR_MS</t>
  </si>
  <si>
    <t>Biomedical Engineering MS</t>
  </si>
  <si>
    <t>Engineering, Natural Sciences</t>
  </si>
  <si>
    <t>BMENGR_PHD</t>
  </si>
  <si>
    <t>Biomedical Engineering PhD</t>
  </si>
  <si>
    <t>BMSCI_MS</t>
  </si>
  <si>
    <t>Biomedical Science MS</t>
  </si>
  <si>
    <t>BMSCI_PHD</t>
  </si>
  <si>
    <t>Biomedical Science PhD</t>
  </si>
  <si>
    <t>RSREXP_GCT</t>
  </si>
  <si>
    <t>Biomedical Science Research Experience Grad Certificate</t>
  </si>
  <si>
    <t>Health, Natural Sciences</t>
  </si>
  <si>
    <t>BIOSTAT_MS</t>
  </si>
  <si>
    <t>Biostatistics MS</t>
  </si>
  <si>
    <t>BRGENG_GCT</t>
  </si>
  <si>
    <t>Bridge Engineering Grad Certificate</t>
  </si>
  <si>
    <t>BUSNAD_PHD</t>
  </si>
  <si>
    <t>Business Administration PhD</t>
  </si>
  <si>
    <t>EXEC_MBA</t>
  </si>
  <si>
    <t>Business Administration: Executive MBA</t>
  </si>
  <si>
    <t>BUSNAD_MBA</t>
  </si>
  <si>
    <t>Business Administration: MBA</t>
  </si>
  <si>
    <t>Business Administration: Online MBA</t>
  </si>
  <si>
    <t>BUSNAPM_MS</t>
  </si>
  <si>
    <t>Business Analytics and Project Management MS</t>
  </si>
  <si>
    <t>ABCBA_GCT</t>
  </si>
  <si>
    <t>CHEMEG_MS</t>
  </si>
  <si>
    <t>Chemical Engineering MS</t>
  </si>
  <si>
    <t>CHEMEG_PHD</t>
  </si>
  <si>
    <t>Chemical Engineering PhD</t>
  </si>
  <si>
    <t>CHEM_MS</t>
  </si>
  <si>
    <t>Chemistry MS</t>
  </si>
  <si>
    <t>CHEM_PHD</t>
  </si>
  <si>
    <t>Chemistry PhD</t>
  </si>
  <si>
    <t>CIVLEG_MS</t>
  </si>
  <si>
    <t>Civil Engineering MS</t>
  </si>
  <si>
    <t>CIVLEG_PHD</t>
  </si>
  <si>
    <t>Civil Engineering PhD</t>
  </si>
  <si>
    <t>CLNTRN_GCT</t>
  </si>
  <si>
    <t>CLNTRN_MS</t>
  </si>
  <si>
    <t>Clinical and Translational Research MS</t>
  </si>
  <si>
    <t>CGG_GCT</t>
  </si>
  <si>
    <t>Clinical Genetics and Genomics Grad Certificate</t>
  </si>
  <si>
    <t>COGSCI_GCT</t>
  </si>
  <si>
    <t>Cognitive Science Grad Certificate</t>
  </si>
  <si>
    <t>Natural Sciences, Social Sciences</t>
  </si>
  <si>
    <t>COLINS_GCT</t>
  </si>
  <si>
    <t>College Instruction Grad Certificate</t>
  </si>
  <si>
    <t>COMSCI_MA</t>
  </si>
  <si>
    <t>Communication MA</t>
  </si>
  <si>
    <t>COMSCI_PHD</t>
  </si>
  <si>
    <t>Communication PhD</t>
  </si>
  <si>
    <t>COMPOS_GCT</t>
  </si>
  <si>
    <t>CSCIEG_MS</t>
  </si>
  <si>
    <t>Computer Science and Engineering MS</t>
  </si>
  <si>
    <t>CSCIEG_PHD</t>
  </si>
  <si>
    <t>Computer Science and Engineering PhD</t>
  </si>
  <si>
    <t>CONSRE_GCT</t>
  </si>
  <si>
    <t>Contaminated Site Remediation Grad Certificate</t>
  </si>
  <si>
    <t>CRC_GCT</t>
  </si>
  <si>
    <t>Corporate and Regulatory Compliance Grad Certificate</t>
  </si>
  <si>
    <t>CHHD_GCT</t>
  </si>
  <si>
    <t>EDCI_SD</t>
  </si>
  <si>
    <t>EDCI_MA</t>
  </si>
  <si>
    <t>Curriculum and Instruction MA</t>
  </si>
  <si>
    <t>EDCI_PHD</t>
  </si>
  <si>
    <t>Curriculum and Instruction PhD</t>
  </si>
  <si>
    <t>DATASCI_MS</t>
  </si>
  <si>
    <t>Natural Sciences, Social Sciences, Education, Engineering, Health, Humanities, business, agriculicuture</t>
  </si>
  <si>
    <t>DEMC_GCT</t>
  </si>
  <si>
    <t>DENTSCI_MS</t>
  </si>
  <si>
    <t>MDG_GCT</t>
  </si>
  <si>
    <t>DHMS_GCT</t>
  </si>
  <si>
    <t>Digital Humanities and Media Studies Grad Certificate</t>
  </si>
  <si>
    <t>Humanities</t>
  </si>
  <si>
    <t>DIMS_GCT</t>
  </si>
  <si>
    <t>DIGMED_GCT</t>
  </si>
  <si>
    <t>Digital Media and Design Grad Certificate</t>
  </si>
  <si>
    <t>DIGMED_MFA</t>
  </si>
  <si>
    <t>DIGMED_MA</t>
  </si>
  <si>
    <t>INDISS_GCT</t>
  </si>
  <si>
    <t>Disability Studies in Public Health Grad Certificate</t>
  </si>
  <si>
    <t>DIVSCI_GCT</t>
  </si>
  <si>
    <t>Diversity Science Grad Certificate</t>
  </si>
  <si>
    <t>DRAMA_MA</t>
  </si>
  <si>
    <t>Dramatic Arts MA</t>
  </si>
  <si>
    <t>DRAMA_MFA</t>
  </si>
  <si>
    <t>Dramatic Arts MFA</t>
  </si>
  <si>
    <t>ECOLGY_MS</t>
  </si>
  <si>
    <t>Ecology and Evolutionary Biology MS</t>
  </si>
  <si>
    <t>ECOLGY_PHD</t>
  </si>
  <si>
    <t>Ecology and Evolutionary Biology PhD</t>
  </si>
  <si>
    <t>ECONOM_PHD</t>
  </si>
  <si>
    <t>Economics PhD</t>
  </si>
  <si>
    <t>ED_BIL_GCT</t>
  </si>
  <si>
    <t>Educating Bilingual Learners Grad Certificate</t>
  </si>
  <si>
    <t>ED_ADM_EDD</t>
  </si>
  <si>
    <t>Educational Leadership EdD</t>
  </si>
  <si>
    <t>ED_PSY_SD</t>
  </si>
  <si>
    <t>Educational Psychology 6th year Diploma</t>
  </si>
  <si>
    <t>Education, Social Sciences</t>
  </si>
  <si>
    <t>ED_PSY_MA</t>
  </si>
  <si>
    <t>Educational Psychology MA</t>
  </si>
  <si>
    <t>ED_PSY_PHD</t>
  </si>
  <si>
    <t>Educational Psychology PhD</t>
  </si>
  <si>
    <t>IMTECH_SD</t>
  </si>
  <si>
    <t>Educational Technology 6th year Diploma (Inactive)</t>
  </si>
  <si>
    <t>ELECEG_MS</t>
  </si>
  <si>
    <t>Electrical Engineering MS</t>
  </si>
  <si>
    <t>ELECEG_PHD</t>
  </si>
  <si>
    <t>Electrical Engineering PhD</t>
  </si>
  <si>
    <t>ENEN_MS</t>
  </si>
  <si>
    <t>Energy and Environmental Management MS</t>
  </si>
  <si>
    <t>WMNLDR_GCT</t>
  </si>
  <si>
    <t>ENGDAT_GCT</t>
  </si>
  <si>
    <t>Engineering Data Sciences Grad Certificate</t>
  </si>
  <si>
    <t>ENGEDU_PHD</t>
  </si>
  <si>
    <t>Engineering Education PhD</t>
  </si>
  <si>
    <t>MENGR</t>
  </si>
  <si>
    <t>Engineering MEng</t>
  </si>
  <si>
    <t>ENGLSH_MA</t>
  </si>
  <si>
    <t>English MA</t>
  </si>
  <si>
    <t>ENGLSH_PHD</t>
  </si>
  <si>
    <t>English PhD</t>
  </si>
  <si>
    <t>ENVERTH_MS</t>
  </si>
  <si>
    <t>ENVENG_MS</t>
  </si>
  <si>
    <t>Environmental Engineering MS</t>
  </si>
  <si>
    <t>ENVENG_PHD</t>
  </si>
  <si>
    <t>Environmental Engineering PhD</t>
  </si>
  <si>
    <t>ELP_GCT</t>
  </si>
  <si>
    <t>Executive Leadership Program Grad Certificate</t>
  </si>
  <si>
    <t>EXPER_MS</t>
  </si>
  <si>
    <t>Exercise Prescription MS</t>
  </si>
  <si>
    <t>Health, Agriculture</t>
  </si>
  <si>
    <t>EXPR_GCT</t>
  </si>
  <si>
    <t>Exercise Prescription Grad Certificate</t>
  </si>
  <si>
    <t>FINRSKM_MS</t>
  </si>
  <si>
    <t>Financial and Enterprise Risk Management MS</t>
  </si>
  <si>
    <t>FINRSK_GCT</t>
  </si>
  <si>
    <t>Financial Risk Management Grad Certificate</t>
  </si>
  <si>
    <t>ABCFT_GCT</t>
  </si>
  <si>
    <t>FINTECH_MS</t>
  </si>
  <si>
    <t>Financial Technology MS</t>
  </si>
  <si>
    <t>FPH_GCT</t>
  </si>
  <si>
    <t>Foundations in Public Health Grad Certificate</t>
  </si>
  <si>
    <t>GENCOU_MS</t>
  </si>
  <si>
    <t>Genetic Counseling MS</t>
  </si>
  <si>
    <t>GENDAT_GCT</t>
  </si>
  <si>
    <t>Genomic Data Analysis Grad Certificate</t>
  </si>
  <si>
    <t>GEOGR_GCT</t>
  </si>
  <si>
    <t>Geographic Info Systems Grad Certificate</t>
  </si>
  <si>
    <t>GEOGR_MA</t>
  </si>
  <si>
    <t>Geography MA</t>
  </si>
  <si>
    <t>GEOGR_PHD</t>
  </si>
  <si>
    <t>Geography PhD</t>
  </si>
  <si>
    <t>GEOLSCI_MS</t>
  </si>
  <si>
    <t>Geological Sciences MS</t>
  </si>
  <si>
    <t>GEOLSCIPHD</t>
  </si>
  <si>
    <t>Geological Sciences PhD</t>
  </si>
  <si>
    <t>GIFTAL_GCT</t>
  </si>
  <si>
    <t>Gifted Education and Talent Development Grad Certificate</t>
  </si>
  <si>
    <t>GLBHLT_GCT</t>
  </si>
  <si>
    <t>GRM_GCT</t>
  </si>
  <si>
    <t>Global Risk Management Grad Certificate</t>
  </si>
  <si>
    <t>ABCHCA_GCT</t>
  </si>
  <si>
    <t>ABCHCF_GCT</t>
  </si>
  <si>
    <t>PSMHCG_MS</t>
  </si>
  <si>
    <t>Health Care Genetics MS</t>
  </si>
  <si>
    <t>HLTINN_GCT</t>
  </si>
  <si>
    <t>Health Care Innovation Grad Certificate</t>
  </si>
  <si>
    <t>HPE_GCT</t>
  </si>
  <si>
    <t>Health Professions Education Grad Certificate</t>
  </si>
  <si>
    <t>ALDHLTH_MS</t>
  </si>
  <si>
    <t>Health Promotion Sciences MS</t>
  </si>
  <si>
    <t>HLTHPR_PHD</t>
  </si>
  <si>
    <t>Health Promotion Sciences PhD</t>
  </si>
  <si>
    <t>HPSYCH_GCT</t>
  </si>
  <si>
    <t>Health Psychology Grad Certificate</t>
  </si>
  <si>
    <t>Health, Social Sciences</t>
  </si>
  <si>
    <t>PRHIED_MA</t>
  </si>
  <si>
    <t>Higher Education Student Affairs MA</t>
  </si>
  <si>
    <t>HISTRY_MA</t>
  </si>
  <si>
    <t>History MA</t>
  </si>
  <si>
    <t>HISTRY_PHD</t>
  </si>
  <si>
    <t>History PhD</t>
  </si>
  <si>
    <t>HOLGEN_GCT</t>
  </si>
  <si>
    <t>HOLNUR_GCT</t>
  </si>
  <si>
    <t>Holistic Nursing Grad Certificate</t>
  </si>
  <si>
    <t>FAMSTD_MA</t>
  </si>
  <si>
    <t>Human Development and Family Sciences MA</t>
  </si>
  <si>
    <t>FAMSTD_PHD</t>
  </si>
  <si>
    <t>Human Development and Family Sciences PhD</t>
  </si>
  <si>
    <t>ABCHR_GCT</t>
  </si>
  <si>
    <t>HRM_MS</t>
  </si>
  <si>
    <t>Human Resource Management MS</t>
  </si>
  <si>
    <t>HUMRTS_GCT</t>
  </si>
  <si>
    <t>Human Rights Grad Certificate</t>
  </si>
  <si>
    <t>HUMRTS_MA</t>
  </si>
  <si>
    <t>Human Rights MA</t>
  </si>
  <si>
    <t>Humanities; Social Sciences</t>
  </si>
  <si>
    <t>INTGRT_PHD</t>
  </si>
  <si>
    <t>Integrative Studies PhD</t>
  </si>
  <si>
    <t>Agriculture, Natural Sciences, Social Sciences, Humanities, Engineering</t>
  </si>
  <si>
    <t>REP_GCT</t>
  </si>
  <si>
    <t>Intersectional Indigeneity, Race, Ethnicity, and Politics Grad Certificate</t>
  </si>
  <si>
    <t>REP_MA</t>
  </si>
  <si>
    <t>Intersectional Indigeneity, Race, Ethnicity, and Politics MA</t>
  </si>
  <si>
    <t>INEUR_GCT</t>
  </si>
  <si>
    <t>Intraoperative Neuromonitoring Grad Certificate</t>
  </si>
  <si>
    <t>KINES_MS</t>
  </si>
  <si>
    <t>Kinesiology MS</t>
  </si>
  <si>
    <t>KINES_PHD</t>
  </si>
  <si>
    <t>Kinesiology PhD</t>
  </si>
  <si>
    <t>INTLSTD_MA</t>
  </si>
  <si>
    <t>LDMS_GCT</t>
  </si>
  <si>
    <t>Leadership and Diversity in Sport Management Grad Certificate</t>
  </si>
  <si>
    <t>LPM_GCT</t>
  </si>
  <si>
    <t>Leadership and Public Management Grad Certificate</t>
  </si>
  <si>
    <t>Business, Social Sciences</t>
  </si>
  <si>
    <t>LLEPOL_PHD</t>
  </si>
  <si>
    <t>Learning, Leadership, and Educational Policy PhD</t>
  </si>
  <si>
    <t>LPC_GCT</t>
  </si>
  <si>
    <t>Licensed Professional Counselor Grad Certificate</t>
  </si>
  <si>
    <t>LSRP_GCT</t>
  </si>
  <si>
    <t>Life Story Practice and Research Grad Certificate</t>
  </si>
  <si>
    <t>LINGUI_PHD</t>
  </si>
  <si>
    <t>Linguistics PhD</t>
  </si>
  <si>
    <t>LIT_DF_GCT</t>
  </si>
  <si>
    <t>LITLDR_GCT</t>
  </si>
  <si>
    <t>LITSUP_GCT</t>
  </si>
  <si>
    <t>LITTRN_GCT</t>
  </si>
  <si>
    <t>Literary Translation Grad Certificate</t>
  </si>
  <si>
    <t>LCL_MA</t>
  </si>
  <si>
    <t>Literatures, Cultures, and Languages MA</t>
  </si>
  <si>
    <t>LCL_PHD</t>
  </si>
  <si>
    <t>Literatures, Cultures, and Languages PhD</t>
  </si>
  <si>
    <t>LOGIC_GCT</t>
  </si>
  <si>
    <t>Logic Grad Certificate</t>
  </si>
  <si>
    <t>LTHC_GCT</t>
  </si>
  <si>
    <t>Long-term Healthcare Management Grad Certificate</t>
  </si>
  <si>
    <t>Business, Health</t>
  </si>
  <si>
    <t>METMAT_MS</t>
  </si>
  <si>
    <t>Materials Science and Engineering MS</t>
  </si>
  <si>
    <t>METMAT_PHD</t>
  </si>
  <si>
    <t>Materials Science and Engineering PhD</t>
  </si>
  <si>
    <t>MTLSCI_MS</t>
  </si>
  <si>
    <t>Materials Science MS</t>
  </si>
  <si>
    <t>MTLSCI_PHD</t>
  </si>
  <si>
    <t>Materials Science PhD</t>
  </si>
  <si>
    <t>MATH_MS</t>
  </si>
  <si>
    <t>Mathematics MS</t>
  </si>
  <si>
    <t>MATH_PHD</t>
  </si>
  <si>
    <t>Mathematics PhD</t>
  </si>
  <si>
    <t>MECHEG_MS</t>
  </si>
  <si>
    <t>Mechanical Engineering MS</t>
  </si>
  <si>
    <t>MECHEG_PHD</t>
  </si>
  <si>
    <t>Mechanical Engineering PhD</t>
  </si>
  <si>
    <t>MEDL_GCT</t>
  </si>
  <si>
    <t>MEDVL_MA</t>
  </si>
  <si>
    <t>Medieval Studies MA</t>
  </si>
  <si>
    <t>MEDVL_PHD</t>
  </si>
  <si>
    <t>Medieval Studies PhD</t>
  </si>
  <si>
    <t>MCB_MS</t>
  </si>
  <si>
    <t>Molecular and Cell Biology MS</t>
  </si>
  <si>
    <t>MCB_PHD</t>
  </si>
  <si>
    <t>Molecular and Cell Biology PhD</t>
  </si>
  <si>
    <t>MUSIC_DMA</t>
  </si>
  <si>
    <t>Music DMA</t>
  </si>
  <si>
    <t>MUSIC_MA</t>
  </si>
  <si>
    <t>Music MA</t>
  </si>
  <si>
    <t>MUSIC_MMUS</t>
  </si>
  <si>
    <t>Music MMus</t>
  </si>
  <si>
    <t>MUSIC_GCT</t>
  </si>
  <si>
    <t>Music Performance Grad Certificate</t>
  </si>
  <si>
    <t>MUSIC_PHD</t>
  </si>
  <si>
    <t>Music PhD</t>
  </si>
  <si>
    <t>NATRES_MS</t>
  </si>
  <si>
    <t>Natural Resources: Land, Water, and Air MS</t>
  </si>
  <si>
    <t>NATRES_PHD</t>
  </si>
  <si>
    <t>Natural Resources: Land, Water, and Air PhD</t>
  </si>
  <si>
    <t>NBL_GCT</t>
  </si>
  <si>
    <t>Neurobiology of Language Grad Certificate</t>
  </si>
  <si>
    <t>NPROF_GCT</t>
  </si>
  <si>
    <t>Nonprofit Management Grad Certificate</t>
  </si>
  <si>
    <t>NRSEDU_GCT</t>
  </si>
  <si>
    <t>NRSLDR_GCT</t>
  </si>
  <si>
    <t>Nurse Leader Grad Certificate</t>
  </si>
  <si>
    <t>NURSBS_DNP</t>
  </si>
  <si>
    <t>Nursing BS DNP</t>
  </si>
  <si>
    <t>NURSNG_DNP</t>
  </si>
  <si>
    <t>Nursing DNP</t>
  </si>
  <si>
    <t>NURSNG_MS</t>
  </si>
  <si>
    <t>Nursing MS</t>
  </si>
  <si>
    <t>NURSNG_PHD</t>
  </si>
  <si>
    <t>Nursing PhD</t>
  </si>
  <si>
    <t>NURSNG_GCT</t>
  </si>
  <si>
    <t>Nursing Practice Grad Certificate</t>
  </si>
  <si>
    <t>NUTRSC_MS</t>
  </si>
  <si>
    <t>Nutritional Science MS</t>
  </si>
  <si>
    <t>Natural Sciences, Health, Agriculture</t>
  </si>
  <si>
    <t>NUTRSC_PHD</t>
  </si>
  <si>
    <t>Nutritional Science PhD</t>
  </si>
  <si>
    <t>OBPREV_GCT</t>
  </si>
  <si>
    <t>Obesity Prevention and Weight Management Grad Cert</t>
  </si>
  <si>
    <t>OHPSYC_GCT</t>
  </si>
  <si>
    <t>Occupational Health Psychology Grad Certificate</t>
  </si>
  <si>
    <t>OSH_GCT</t>
  </si>
  <si>
    <t>OST_GCT</t>
  </si>
  <si>
    <t>Oceanographic Science and Technology Grad Certificate</t>
  </si>
  <si>
    <t>Natural Sciences, Engineering</t>
  </si>
  <si>
    <t>OCEAN_MS</t>
  </si>
  <si>
    <t>Oceanography MS</t>
  </si>
  <si>
    <t>OCEAN_PHD</t>
  </si>
  <si>
    <t>Oceanography PhD</t>
  </si>
  <si>
    <t>PAINM_GCT</t>
  </si>
  <si>
    <t>Pain Management Grad Certificate</t>
  </si>
  <si>
    <t>PTHBIO_MS</t>
  </si>
  <si>
    <t>Pathobiology MS</t>
  </si>
  <si>
    <t>PTHBIO_PHD</t>
  </si>
  <si>
    <t>Pathobiology PhD</t>
  </si>
  <si>
    <t>PRSNUTR_MS</t>
  </si>
  <si>
    <t>Personalized Nutrition MS</t>
  </si>
  <si>
    <t>PHMSCI_MS</t>
  </si>
  <si>
    <t>Pharmaceutical Sciences MS</t>
  </si>
  <si>
    <t>PHMSCI_PHD</t>
  </si>
  <si>
    <t>Pharmaceutical Sciences PhD</t>
  </si>
  <si>
    <t>PHILOS_MA</t>
  </si>
  <si>
    <t>Philosophy MA</t>
  </si>
  <si>
    <t>PHILOS_PHD</t>
  </si>
  <si>
    <t>Philosophy PhD</t>
  </si>
  <si>
    <t>PHYSTH_DPT</t>
  </si>
  <si>
    <t>Physical Therapy DPT</t>
  </si>
  <si>
    <t>PHYSIC_MS</t>
  </si>
  <si>
    <t>Physics MS</t>
  </si>
  <si>
    <t>PHYSIC_PHD</t>
  </si>
  <si>
    <t>Physics PhD</t>
  </si>
  <si>
    <t>PHNRBI_MS</t>
  </si>
  <si>
    <t>Physiology and Neurobiology MS</t>
  </si>
  <si>
    <t>PHNRBI_PHD</t>
  </si>
  <si>
    <t>Physiology and Neurobiology PhD</t>
  </si>
  <si>
    <t>PLTBSD_GCT</t>
  </si>
  <si>
    <t>Plant-Based Food and Nutrition Grad Certificate</t>
  </si>
  <si>
    <t>Agriculture, Health; Natural Sciences</t>
  </si>
  <si>
    <t>PLNTSC_MS</t>
  </si>
  <si>
    <t>Plant Science MS</t>
  </si>
  <si>
    <t>PLNTSC_PHD</t>
  </si>
  <si>
    <t>Plant Science PhD</t>
  </si>
  <si>
    <t>POLISC_MA</t>
  </si>
  <si>
    <t>Political Science MA</t>
  </si>
  <si>
    <t>POLISC_PHD</t>
  </si>
  <si>
    <t>Political Science PhD</t>
  </si>
  <si>
    <t>POLYSC_MS</t>
  </si>
  <si>
    <t>Polymer Science MS</t>
  </si>
  <si>
    <t>POLYSC_PHD</t>
  </si>
  <si>
    <t>Polymer Science PhD</t>
  </si>
  <si>
    <t>DISSRV_GCT</t>
  </si>
  <si>
    <t>Postsecondary Disability Services Grad Certificate</t>
  </si>
  <si>
    <t>POWENG_GCT</t>
  </si>
  <si>
    <t>Power Engineering Grad Certificate</t>
  </si>
  <si>
    <t>POWGRD_GCT</t>
  </si>
  <si>
    <t>Power Grid Modernization Grad Certificate</t>
  </si>
  <si>
    <t>PREMD_GCT</t>
  </si>
  <si>
    <t>PRENUT_GCT</t>
  </si>
  <si>
    <t>Precision Nutrition Grad Certificate</t>
  </si>
  <si>
    <t>PRCENG_GCT</t>
  </si>
  <si>
    <t>Process Engineering Grad Certificate</t>
  </si>
  <si>
    <t>PROGEV_GCT</t>
  </si>
  <si>
    <t>Program Evaluation Grad Certificate</t>
  </si>
  <si>
    <t>ABCPM_GCT</t>
  </si>
  <si>
    <t>PSYCH_MS</t>
  </si>
  <si>
    <t>Psychological Sciences MS</t>
  </si>
  <si>
    <t>PSYCH_PHD</t>
  </si>
  <si>
    <t>Psychological Sciences PhD</t>
  </si>
  <si>
    <t>PBLAFR_MPA</t>
  </si>
  <si>
    <t>Public Administration MPA</t>
  </si>
  <si>
    <t>PUBFIN_GCT</t>
  </si>
  <si>
    <t>Public Financial Management Grad Certificate</t>
  </si>
  <si>
    <t>PBHLTH_MPH</t>
  </si>
  <si>
    <t>Public Health MPH</t>
  </si>
  <si>
    <t>PBHLTH_PHD</t>
  </si>
  <si>
    <t>Public Health PhD</t>
  </si>
  <si>
    <t>PUBPOL_MPP</t>
  </si>
  <si>
    <t>Public Policy MPP</t>
  </si>
  <si>
    <t>PUP_GCT</t>
  </si>
  <si>
    <t>Puppet Arts Grad Certificate</t>
  </si>
  <si>
    <t>QECON_MS</t>
  </si>
  <si>
    <t>Quantitative Economics MS</t>
  </si>
  <si>
    <t>QNTRES_GCT</t>
  </si>
  <si>
    <t>Quantitative Research Methods Grad Certificate</t>
  </si>
  <si>
    <t>REGENGR_MS</t>
  </si>
  <si>
    <t>Regenerative Engineering MS</t>
  </si>
  <si>
    <t>Engineering, Health, Natural Sciences</t>
  </si>
  <si>
    <t>RS_GEO_GCT</t>
  </si>
  <si>
    <t>Remote Sensing and Geospatial Data Analytics Grad Certificate</t>
  </si>
  <si>
    <t>SLAW_GCT</t>
  </si>
  <si>
    <t>School Law Grad Certificate</t>
  </si>
  <si>
    <t>POSBEH_GCT</t>
  </si>
  <si>
    <t>SDHD_GCT</t>
  </si>
  <si>
    <t>Social Determinants of Health and Disparities Grad Certificate</t>
  </si>
  <si>
    <t>SOCWRK_MSW</t>
  </si>
  <si>
    <t>Social Work MSW</t>
  </si>
  <si>
    <t>Social Work MSW: Online</t>
  </si>
  <si>
    <t>SOCWRK_PHD</t>
  </si>
  <si>
    <t>Social Work PhD</t>
  </si>
  <si>
    <t>SOCIOL_MA</t>
  </si>
  <si>
    <t>Sociology MA</t>
  </si>
  <si>
    <t>SOCIOL_PHD</t>
  </si>
  <si>
    <t>Sociology PhD</t>
  </si>
  <si>
    <t>SP_ED_SD</t>
  </si>
  <si>
    <t>Special Education 6th year Diploma (Inactive)</t>
  </si>
  <si>
    <t>SPEDAD_GCT</t>
  </si>
  <si>
    <t>Special Education Transition to Adulthood Grad Certificate</t>
  </si>
  <si>
    <t>COMSCI_AUD</t>
  </si>
  <si>
    <t>Speech, Language, and Hearing Sciences AuD</t>
  </si>
  <si>
    <t>SLH_MA</t>
  </si>
  <si>
    <t>Speech, Language, and Hearing Sciences MA</t>
  </si>
  <si>
    <t>SLH_PHD</t>
  </si>
  <si>
    <t>Speech, Language, and Hearing Sciences PhD</t>
  </si>
  <si>
    <t>SPMAN_MS</t>
  </si>
  <si>
    <t>Sport Management MS</t>
  </si>
  <si>
    <t>STATIS_MS</t>
  </si>
  <si>
    <t>Statistics MS</t>
  </si>
  <si>
    <t>STATIS_PHD</t>
  </si>
  <si>
    <t>Statistics PhD</t>
  </si>
  <si>
    <t>ABCSCA_GCT</t>
  </si>
  <si>
    <t>INEUR_MS</t>
  </si>
  <si>
    <t>Surgical Neurophysiology MS</t>
  </si>
  <si>
    <t>SURVRS_GCT</t>
  </si>
  <si>
    <t>Survey Research and Data Analysis Grad Certificate</t>
  </si>
  <si>
    <t>SURVRES_MA</t>
  </si>
  <si>
    <t>Survey Research MA</t>
  </si>
  <si>
    <t>SUSENV_GCT</t>
  </si>
  <si>
    <t>Sustainable Environmental Planning and Management Grad Certificate</t>
  </si>
  <si>
    <t>SG_CCC_GCT</t>
  </si>
  <si>
    <t>Systems Genomics Clinical Communication and Counseling Grad Certificate</t>
  </si>
  <si>
    <t>SYGEN_PHD</t>
  </si>
  <si>
    <t>Systems Genomics PhD</t>
  </si>
  <si>
    <t>ED_ADM_SD</t>
  </si>
  <si>
    <t>WOMSTU_GCT</t>
  </si>
  <si>
    <t>Women’s, Gender and Sexuality Studies Grad Certificate</t>
  </si>
  <si>
    <t>Tuition vs. Fee Based</t>
  </si>
  <si>
    <t>PT Fees (1 - 4 credits)</t>
  </si>
  <si>
    <t>FT Fees (4+ credits)</t>
  </si>
  <si>
    <t>GA Fees</t>
  </si>
  <si>
    <t>Cost Caps at 9 credits?</t>
  </si>
  <si>
    <t>N/A</t>
  </si>
  <si>
    <t>Fee Based</t>
  </si>
  <si>
    <t>Type of Program</t>
  </si>
  <si>
    <t>eCampus Certificate</t>
  </si>
  <si>
    <t xml:space="preserve">Fine Art </t>
  </si>
  <si>
    <t xml:space="preserve">Social Sciences </t>
  </si>
  <si>
    <t xml:space="preserve">Education </t>
  </si>
  <si>
    <t xml:space="preserve">Health </t>
  </si>
  <si>
    <t>Advanced Business Certificate</t>
  </si>
  <si>
    <t>Master's</t>
  </si>
  <si>
    <t>Doctoral/PhD</t>
  </si>
  <si>
    <t>Academic Plan</t>
  </si>
  <si>
    <t>Certificate</t>
  </si>
  <si>
    <t>Fine Arts</t>
  </si>
  <si>
    <t>Arts Leadership and Cultural Management Grad Certificate</t>
  </si>
  <si>
    <t>Addiction Science Grad Certificate</t>
  </si>
  <si>
    <t>Dementia Care Grad Certificate</t>
  </si>
  <si>
    <t>Health Promotion and Health Education Grad Certificate</t>
  </si>
  <si>
    <t>Occupational Safety and Health Certificate</t>
  </si>
  <si>
    <t>Emerging Women's Leadership Grad Certificate</t>
  </si>
  <si>
    <t>Cost per Credit - In State</t>
  </si>
  <si>
    <t>Cost per Credit - Out of State</t>
  </si>
  <si>
    <t>Part Time Fees (1 - 4 Credits)</t>
  </si>
  <si>
    <t>Full Time Fees (5+ Credits)</t>
  </si>
  <si>
    <t>Cost Caps at 9 Credits?</t>
  </si>
  <si>
    <t>Social Responsibility &amp; Impact in Business MS</t>
  </si>
  <si>
    <t>Supply Chain Management MS</t>
  </si>
  <si>
    <t>Grad Assistant Fees</t>
  </si>
  <si>
    <t>Latina/o and Latin American Studies MA</t>
  </si>
  <si>
    <t>Linguistics MA</t>
  </si>
  <si>
    <t>Applied Financial Mathematics MS</t>
  </si>
  <si>
    <t>Cost Caps at 9 Credits per Semester?</t>
  </si>
  <si>
    <t>Per Credit Rate - Out of State</t>
  </si>
  <si>
    <t>Per Credit Rate - In State</t>
  </si>
  <si>
    <t>90,000 for full program</t>
  </si>
  <si>
    <t>Executive Leadership Program</t>
  </si>
  <si>
    <t>Four Summers Gifted and Talented</t>
  </si>
  <si>
    <t>Three Summers Gifted and Creativity</t>
  </si>
  <si>
    <t>Two Summers Educational Technology</t>
  </si>
  <si>
    <t>Other - 6th Year Diploma?</t>
  </si>
  <si>
    <t>SCM_MS</t>
  </si>
  <si>
    <t>SRIB_MS</t>
  </si>
  <si>
    <t xml:space="preserve">Literacy and Deaf Education Grad Certificate </t>
  </si>
  <si>
    <t xml:space="preserve">Literacy Leadership Grad Certificate </t>
  </si>
  <si>
    <t xml:space="preserve">Literacy Supports Grad Certificate </t>
  </si>
  <si>
    <t xml:space="preserve">Clinical and Translational Research Grad Certificate </t>
  </si>
  <si>
    <t xml:space="preserve">Culture, Health, and Human Development Grad Certificate </t>
  </si>
  <si>
    <t xml:space="preserve">Global Health Grad Certificate </t>
  </si>
  <si>
    <t>54.0101</t>
  </si>
  <si>
    <t>Social Resp and Imp MS</t>
  </si>
  <si>
    <t>52.9999</t>
  </si>
  <si>
    <t>Adv Bus Cert in Soc Resp Busn</t>
  </si>
  <si>
    <t>SRIB_GCT</t>
  </si>
  <si>
    <t>52.1399</t>
  </si>
  <si>
    <t>ABC in Financial Technology</t>
  </si>
  <si>
    <t>Global Risk Management (Cert)</t>
  </si>
  <si>
    <t>52.1304</t>
  </si>
  <si>
    <t>52.1301</t>
  </si>
  <si>
    <t>52.1001</t>
  </si>
  <si>
    <t>ABC in HRM</t>
  </si>
  <si>
    <t>Accounting Fundamentals</t>
  </si>
  <si>
    <t>52.0301</t>
  </si>
  <si>
    <t>Adv Bus Cert in Fin Reporting</t>
  </si>
  <si>
    <t>ABCFR_GCT</t>
  </si>
  <si>
    <t>Business Research MS</t>
  </si>
  <si>
    <t>BUSNRSC_MS</t>
  </si>
  <si>
    <t>52.0299</t>
  </si>
  <si>
    <t>ABC in Project Management</t>
  </si>
  <si>
    <t>52.0211</t>
  </si>
  <si>
    <t>Public Financial Mgmt</t>
  </si>
  <si>
    <t>52.0206</t>
  </si>
  <si>
    <t>Nonprofit Management</t>
  </si>
  <si>
    <t>Leadership and Public Manageme</t>
  </si>
  <si>
    <t>Humanitarian Serv Admin MPS</t>
  </si>
  <si>
    <t>HSRVADMMPS</t>
  </si>
  <si>
    <t>Business Admin Exec MBA</t>
  </si>
  <si>
    <t>52.0201</t>
  </si>
  <si>
    <t>ABC Digital Marketing Strategy</t>
  </si>
  <si>
    <t>Business Administration MBA</t>
  </si>
  <si>
    <t>Life Story Practice Rsrch Cert</t>
  </si>
  <si>
    <t>51.3899</t>
  </si>
  <si>
    <t>Holistic Nursing</t>
  </si>
  <si>
    <t>Dementia Care Certficate</t>
  </si>
  <si>
    <t>Pain Management</t>
  </si>
  <si>
    <t>51.3819</t>
  </si>
  <si>
    <t>51.3818</t>
  </si>
  <si>
    <t>Post_Grad APRN Certificate</t>
  </si>
  <si>
    <t>Doctor of Nursing Practice DNP</t>
  </si>
  <si>
    <t>Nursing Post Bachelor to DNP</t>
  </si>
  <si>
    <t>51.3808</t>
  </si>
  <si>
    <t>Health Professions Education</t>
  </si>
  <si>
    <t>51.3202</t>
  </si>
  <si>
    <t>51.2308</t>
  </si>
  <si>
    <t>Physical Therapy MS</t>
  </si>
  <si>
    <t>PHYSTHR_MS</t>
  </si>
  <si>
    <t>PHYSTHRDPT</t>
  </si>
  <si>
    <t>Soc Determin of Health &amp; Disp</t>
  </si>
  <si>
    <t>51.2207</t>
  </si>
  <si>
    <t>Health Promotion Sciences PHD</t>
  </si>
  <si>
    <t>Health Promotion/Health Educ</t>
  </si>
  <si>
    <t>HLTHPR_GCT</t>
  </si>
  <si>
    <t>Addiction Science</t>
  </si>
  <si>
    <t>51.2201</t>
  </si>
  <si>
    <t>Disability Studies in Pub Heal</t>
  </si>
  <si>
    <t>Foundations of Public Health</t>
  </si>
  <si>
    <t>51.2003</t>
  </si>
  <si>
    <t>Genetic Counseling (MS)</t>
  </si>
  <si>
    <t>51.1509</t>
  </si>
  <si>
    <t>Licensed Prof Counselor</t>
  </si>
  <si>
    <t>51.1508</t>
  </si>
  <si>
    <t>Sys Gen: Clin Comm and Counsel</t>
  </si>
  <si>
    <t>51.1504</t>
  </si>
  <si>
    <t>Clinical &amp; Transl Research MS</t>
  </si>
  <si>
    <t>51.1401</t>
  </si>
  <si>
    <t>Clinical and Translat Res Cert</t>
  </si>
  <si>
    <t>Pre-Medical and Health Prof</t>
  </si>
  <si>
    <t>51.1102</t>
  </si>
  <si>
    <t>Medical Laboratory Sciences</t>
  </si>
  <si>
    <t>51.1004</t>
  </si>
  <si>
    <t>Diagnostic Genetic Sciences</t>
  </si>
  <si>
    <t>51.0914</t>
  </si>
  <si>
    <t>Athletic Training (MS)</t>
  </si>
  <si>
    <t>51.0913</t>
  </si>
  <si>
    <t>Long-Term Health Care Mgmt</t>
  </si>
  <si>
    <t>51.0718</t>
  </si>
  <si>
    <t>Health Promotion MS</t>
  </si>
  <si>
    <t>51.0701</t>
  </si>
  <si>
    <t>ABC in Hlth Care Fin and Ins</t>
  </si>
  <si>
    <t>Dental Science MS</t>
  </si>
  <si>
    <t>51.0501</t>
  </si>
  <si>
    <t>Speech, Lang and Hear Sci PhD</t>
  </si>
  <si>
    <t>51.0204</t>
  </si>
  <si>
    <t>Speech, Lang and Hear Sci MA</t>
  </si>
  <si>
    <t>Speech, Lang and Hearing AuD</t>
  </si>
  <si>
    <t>51.0202</t>
  </si>
  <si>
    <t>Nurse Educator</t>
  </si>
  <si>
    <t>51.0000</t>
  </si>
  <si>
    <t>Health Care Innovation</t>
  </si>
  <si>
    <t>Arts Ldrship Cultural Mgmt MFA</t>
  </si>
  <si>
    <t>50.1001</t>
  </si>
  <si>
    <t>Arts Ldrship and Cult Mgmt</t>
  </si>
  <si>
    <t>Music Performance</t>
  </si>
  <si>
    <t>50.0903</t>
  </si>
  <si>
    <t>50.0902</t>
  </si>
  <si>
    <t>50.0901</t>
  </si>
  <si>
    <t>50.0702</t>
  </si>
  <si>
    <t>Puppet Arts</t>
  </si>
  <si>
    <t>50.0501</t>
  </si>
  <si>
    <t>45.1101</t>
  </si>
  <si>
    <t>Politics and Pop Culture MA</t>
  </si>
  <si>
    <t>PPC_MA</t>
  </si>
  <si>
    <t>45.1099</t>
  </si>
  <si>
    <t>45.1001</t>
  </si>
  <si>
    <t>Global Governance Studies</t>
  </si>
  <si>
    <t>GLGOV_GCT</t>
  </si>
  <si>
    <t>Remote Sens and Geo Data Anly</t>
  </si>
  <si>
    <t>45.0702</t>
  </si>
  <si>
    <t>Geographic Information Systems</t>
  </si>
  <si>
    <t>Quantitative Economics (MS)</t>
  </si>
  <si>
    <t>45.0603</t>
  </si>
  <si>
    <t>Economics MA</t>
  </si>
  <si>
    <t>ECONOM_MA</t>
  </si>
  <si>
    <t>Agricult and Resource Econ PhD</t>
  </si>
  <si>
    <t>Appl and Resource Econ MS</t>
  </si>
  <si>
    <t>45.0201</t>
  </si>
  <si>
    <t>Survey Research Certificate</t>
  </si>
  <si>
    <t>45.0103</t>
  </si>
  <si>
    <t>Survey Research Data An MA</t>
  </si>
  <si>
    <t>Quantitative Research Methods</t>
  </si>
  <si>
    <t>45.0102</t>
  </si>
  <si>
    <t>44.0701</t>
  </si>
  <si>
    <t>Child and Youth Behavioral Hea</t>
  </si>
  <si>
    <t>CHLDYT_GCT</t>
  </si>
  <si>
    <t>Human Rights</t>
  </si>
  <si>
    <t>44.0504</t>
  </si>
  <si>
    <t>44.0501</t>
  </si>
  <si>
    <t>44.0401</t>
  </si>
  <si>
    <t>Homeland Secur Leadership MPS</t>
  </si>
  <si>
    <t>HMLND_MPS</t>
  </si>
  <si>
    <t>43.9999</t>
  </si>
  <si>
    <t>Occupational Health Psych Cert</t>
  </si>
  <si>
    <t>42.2810</t>
  </si>
  <si>
    <t>Health Psychology</t>
  </si>
  <si>
    <t>Gifted Educ and Talent Dev</t>
  </si>
  <si>
    <t>42.2806</t>
  </si>
  <si>
    <t>Educational Psychology</t>
  </si>
  <si>
    <t>Neurobiology of Lang</t>
  </si>
  <si>
    <t>42.2701</t>
  </si>
  <si>
    <t>Cognitive Science Cert</t>
  </si>
  <si>
    <t>ED_PSY1_MA</t>
  </si>
  <si>
    <t>42.1801</t>
  </si>
  <si>
    <t>Guidance Counseling &amp; Personnl</t>
  </si>
  <si>
    <t>GUIDNC_PHD</t>
  </si>
  <si>
    <t>42.18</t>
  </si>
  <si>
    <t>PSYC_MS</t>
  </si>
  <si>
    <t>42.0101</t>
  </si>
  <si>
    <t>Psychology MA</t>
  </si>
  <si>
    <t>PSYCH_MA</t>
  </si>
  <si>
    <t>Diversity Science</t>
  </si>
  <si>
    <t>40.0801</t>
  </si>
  <si>
    <t>Environmental Earth Sci MS</t>
  </si>
  <si>
    <t>40.0699</t>
  </si>
  <si>
    <t>40.0607</t>
  </si>
  <si>
    <t>40.0601</t>
  </si>
  <si>
    <t>40.0507</t>
  </si>
  <si>
    <t>40.0501</t>
  </si>
  <si>
    <t>Judaic Studies MA</t>
  </si>
  <si>
    <t>JUDSTDS_MA</t>
  </si>
  <si>
    <t>38.0206</t>
  </si>
  <si>
    <t>Logic</t>
  </si>
  <si>
    <t>38.0102</t>
  </si>
  <si>
    <t>38.0101</t>
  </si>
  <si>
    <t>Educating Bilingual Learners</t>
  </si>
  <si>
    <t>32.0109</t>
  </si>
  <si>
    <t>31.0505</t>
  </si>
  <si>
    <t>Kinesiology MA</t>
  </si>
  <si>
    <t>KINES_MA</t>
  </si>
  <si>
    <t>Exercise Prescription</t>
  </si>
  <si>
    <t>Lead and Diver in Sport Manage</t>
  </si>
  <si>
    <t>31.0504</t>
  </si>
  <si>
    <t>Busn Analytics and Proj Man MS</t>
  </si>
  <si>
    <t>30.7102</t>
  </si>
  <si>
    <t>ABC Supply Chain Analytics</t>
  </si>
  <si>
    <t>ABC in Health Care Analytics</t>
  </si>
  <si>
    <t>ABC in Business Analytics</t>
  </si>
  <si>
    <t>Adv Bus Cert in Acct Analytics</t>
  </si>
  <si>
    <t>Engineering Data Sciences</t>
  </si>
  <si>
    <t>30.7099</t>
  </si>
  <si>
    <t>Data Science MS</t>
  </si>
  <si>
    <t>30.7001</t>
  </si>
  <si>
    <t>30.4401</t>
  </si>
  <si>
    <t>Culture, Hlth &amp; Hum Devel</t>
  </si>
  <si>
    <t>30.2601</t>
  </si>
  <si>
    <t>30.1901</t>
  </si>
  <si>
    <t>30.1301</t>
  </si>
  <si>
    <t>Integrative Studies Ph.D.</t>
  </si>
  <si>
    <t>30.0000</t>
  </si>
  <si>
    <t>HUMANR_MA</t>
  </si>
  <si>
    <t>27.0501</t>
  </si>
  <si>
    <t>Fin and Entrprise Risk Mgmt MS</t>
  </si>
  <si>
    <t>27.0305</t>
  </si>
  <si>
    <t>Applied Financial Math MS</t>
  </si>
  <si>
    <t>27.0301</t>
  </si>
  <si>
    <t>27.0101</t>
  </si>
  <si>
    <t>26.1503</t>
  </si>
  <si>
    <t>Intraoperative Neuromonitoring</t>
  </si>
  <si>
    <t>Biodiversity &amp; Conserv Biol MS</t>
  </si>
  <si>
    <t>26.1307</t>
  </si>
  <si>
    <t>Ecology Evol Biology PhD</t>
  </si>
  <si>
    <t>26.1301</t>
  </si>
  <si>
    <t>Ecology Evol Biology MS</t>
  </si>
  <si>
    <t>Genomic Data Analysis</t>
  </si>
  <si>
    <t>26.1103</t>
  </si>
  <si>
    <t>26.1102</t>
  </si>
  <si>
    <t>26.0910</t>
  </si>
  <si>
    <t>Physiology &amp; Neurobiology PhD</t>
  </si>
  <si>
    <t>26.0901</t>
  </si>
  <si>
    <t>Physiology &amp; Neurobiology MS</t>
  </si>
  <si>
    <t>26.0807</t>
  </si>
  <si>
    <t>26.0806</t>
  </si>
  <si>
    <t>Clinical Genetics and Genomics</t>
  </si>
  <si>
    <t>Genetics &amp; Genomics PhD</t>
  </si>
  <si>
    <t>GENET_PHD</t>
  </si>
  <si>
    <t>26.0801</t>
  </si>
  <si>
    <t>Genetics &amp; Genomics MS</t>
  </si>
  <si>
    <t>GENET_MS</t>
  </si>
  <si>
    <t>Microbiology PhD</t>
  </si>
  <si>
    <t>MCRBIO_PHD</t>
  </si>
  <si>
    <t>26.0502</t>
  </si>
  <si>
    <t>Microbiology MS</t>
  </si>
  <si>
    <t>MCRBIO_MS</t>
  </si>
  <si>
    <t>Appl Microbial Sys Analysis MS</t>
  </si>
  <si>
    <t>Molecular and Cell Biology PHD</t>
  </si>
  <si>
    <t>26.0406</t>
  </si>
  <si>
    <t>Appl Biochem and Cell Bio MS</t>
  </si>
  <si>
    <t>Cell Biology PhD</t>
  </si>
  <si>
    <t>CELBIO_PHD</t>
  </si>
  <si>
    <t>26.0401</t>
  </si>
  <si>
    <t>Biochemistry PhD</t>
  </si>
  <si>
    <t>BIOCHM_PHD</t>
  </si>
  <si>
    <t>26.0202</t>
  </si>
  <si>
    <t>Biomed Sci Resrch Exper Cert</t>
  </si>
  <si>
    <t>26.0102</t>
  </si>
  <si>
    <t>Digt Humanit and Media Studies</t>
  </si>
  <si>
    <t>24.0199</t>
  </si>
  <si>
    <t>Nondegree Graduate</t>
  </si>
  <si>
    <t>NONDEGGRAD</t>
  </si>
  <si>
    <t>24.0102</t>
  </si>
  <si>
    <t>23.0101</t>
  </si>
  <si>
    <t>Insurance Law</t>
  </si>
  <si>
    <t>INSLAW_GCT</t>
  </si>
  <si>
    <t>22.0299</t>
  </si>
  <si>
    <t>Corp and Regulat Compl (Cert)</t>
  </si>
  <si>
    <t>22.0205</t>
  </si>
  <si>
    <t>Human Devel &amp; Family Sci PhD</t>
  </si>
  <si>
    <t>19.0701</t>
  </si>
  <si>
    <t>Human Devel &amp; Family Sci MA</t>
  </si>
  <si>
    <t>19.0504</t>
  </si>
  <si>
    <t>Precision Nutrition Cert</t>
  </si>
  <si>
    <t>Spanish PhD</t>
  </si>
  <si>
    <t>SPANSH_PHD</t>
  </si>
  <si>
    <t>16.0905</t>
  </si>
  <si>
    <t>Spanish MA</t>
  </si>
  <si>
    <t>SPANSH_MA</t>
  </si>
  <si>
    <t>Italian PhD</t>
  </si>
  <si>
    <t>ITALN_PHD</t>
  </si>
  <si>
    <t>16.0902</t>
  </si>
  <si>
    <t>Italian MA</t>
  </si>
  <si>
    <t>ITALN_MA</t>
  </si>
  <si>
    <t>French MA</t>
  </si>
  <si>
    <t>FRENCH_MA</t>
  </si>
  <si>
    <t>16.0901</t>
  </si>
  <si>
    <t>German PhD</t>
  </si>
  <si>
    <t>GERMAN_PHD</t>
  </si>
  <si>
    <t>16.0501</t>
  </si>
  <si>
    <t>German MA</t>
  </si>
  <si>
    <t>GERMAN_MA</t>
  </si>
  <si>
    <t>Liter, Cultures and Lang PhD</t>
  </si>
  <si>
    <t>16.0104</t>
  </si>
  <si>
    <t>Liter, Cultures &amp; Lang MA</t>
  </si>
  <si>
    <t>Compar Lit/Cultural Stds PhD</t>
  </si>
  <si>
    <t>CLCS_PHD</t>
  </si>
  <si>
    <t>Compar Lit/Cultural Stds MA</t>
  </si>
  <si>
    <t>CLCS_MA</t>
  </si>
  <si>
    <t>Literary Translation</t>
  </si>
  <si>
    <t>16.0103</t>
  </si>
  <si>
    <t>16.0102</t>
  </si>
  <si>
    <t>LINGUI_MA</t>
  </si>
  <si>
    <t>Occupational Safety and Health</t>
  </si>
  <si>
    <t>15.0701</t>
  </si>
  <si>
    <t>Bridge Engineering</t>
  </si>
  <si>
    <t>15.0201</t>
  </si>
  <si>
    <t>14.9999</t>
  </si>
  <si>
    <t>Power Grid Modernization</t>
  </si>
  <si>
    <t>14.4801</t>
  </si>
  <si>
    <t>Adv Manuf for Energy Systems</t>
  </si>
  <si>
    <t>14.3601</t>
  </si>
  <si>
    <t>Systems Engineering Cert</t>
  </si>
  <si>
    <t>SYSENG_GCT</t>
  </si>
  <si>
    <t>14.2701</t>
  </si>
  <si>
    <t>Advanced Systems Engineering</t>
  </si>
  <si>
    <t>Oceanographic Science and Tech</t>
  </si>
  <si>
    <t>14.2401</t>
  </si>
  <si>
    <t>14.1901</t>
  </si>
  <si>
    <t>Composites</t>
  </si>
  <si>
    <t>14.1801</t>
  </si>
  <si>
    <t>Materials Science &amp; Engr PhD</t>
  </si>
  <si>
    <t>Materials Science &amp; Engr MS</t>
  </si>
  <si>
    <t>14.1401</t>
  </si>
  <si>
    <t>Adv Materials Characterization</t>
  </si>
  <si>
    <t>14.1099</t>
  </si>
  <si>
    <t>Power Engineering (Cert)</t>
  </si>
  <si>
    <t>14.1001</t>
  </si>
  <si>
    <t>Computer Science &amp; Engr PhD</t>
  </si>
  <si>
    <t>14.0901</t>
  </si>
  <si>
    <t>Computer Science &amp; Engr MS</t>
  </si>
  <si>
    <t>Contaminated Site Remediation</t>
  </si>
  <si>
    <t>14.0802</t>
  </si>
  <si>
    <t>14.0801</t>
  </si>
  <si>
    <t>Process Engineering</t>
  </si>
  <si>
    <t>14.0799</t>
  </si>
  <si>
    <t>14.0701</t>
  </si>
  <si>
    <t>14.0501</t>
  </si>
  <si>
    <t>14.0101</t>
  </si>
  <si>
    <t>Prof. Higher Ed Admin</t>
  </si>
  <si>
    <t>PRHIED_SD</t>
  </si>
  <si>
    <t>13.9999</t>
  </si>
  <si>
    <t>Positive Behavior Support</t>
  </si>
  <si>
    <t>Learn, Lead and Ed Policy PhD</t>
  </si>
  <si>
    <t>13.1201</t>
  </si>
  <si>
    <t>Adult Learning Cert</t>
  </si>
  <si>
    <t>Adult Learning PhD</t>
  </si>
  <si>
    <t>ADVOC_PHD</t>
  </si>
  <si>
    <t>Adult Learning MA</t>
  </si>
  <si>
    <t>ADVOC_MA</t>
  </si>
  <si>
    <t>ADVOC_GCT</t>
  </si>
  <si>
    <t>Postsec Disability Services</t>
  </si>
  <si>
    <t>13.1102</t>
  </si>
  <si>
    <t>Spec Educ Transition to Adult</t>
  </si>
  <si>
    <t>13.1019</t>
  </si>
  <si>
    <t>Literacy Supports</t>
  </si>
  <si>
    <t>Literacy Leadership</t>
  </si>
  <si>
    <t>Literacy and Deaf Education</t>
  </si>
  <si>
    <t>13.1003</t>
  </si>
  <si>
    <t>Special Education</t>
  </si>
  <si>
    <t>13.1001</t>
  </si>
  <si>
    <t>Special Education PhD</t>
  </si>
  <si>
    <t>SP_ED_PHD</t>
  </si>
  <si>
    <t>Special Education MA</t>
  </si>
  <si>
    <t>SP_ED_MA</t>
  </si>
  <si>
    <t>Program Evaluation</t>
  </si>
  <si>
    <t>13.0601</t>
  </si>
  <si>
    <t>Educational Technology</t>
  </si>
  <si>
    <t>13.0501</t>
  </si>
  <si>
    <t>Educational Technology MA</t>
  </si>
  <si>
    <t>IMTECH_MA</t>
  </si>
  <si>
    <t>13.0411</t>
  </si>
  <si>
    <t>Prof Higher Educ Admin PhD</t>
  </si>
  <si>
    <t>PRHIED_PHD</t>
  </si>
  <si>
    <t>13.0406</t>
  </si>
  <si>
    <t>Higher Educ Student Affairs MA</t>
  </si>
  <si>
    <t>Emerging Women's Leadership</t>
  </si>
  <si>
    <t>13.0401</t>
  </si>
  <si>
    <t>School Law</t>
  </si>
  <si>
    <t>Educational Administration</t>
  </si>
  <si>
    <t>Educational Administration PhD</t>
  </si>
  <si>
    <t>ED_ADM_PHD</t>
  </si>
  <si>
    <t>Educational Administration MA</t>
  </si>
  <si>
    <t>ED_ADM_MA</t>
  </si>
  <si>
    <t>Secondary Education PhD</t>
  </si>
  <si>
    <t>SECED_PHD</t>
  </si>
  <si>
    <t>13.0301</t>
  </si>
  <si>
    <t>Supervision &amp; Curriculum Devel</t>
  </si>
  <si>
    <t>SCURDV_MA</t>
  </si>
  <si>
    <t>Curriculum and Instruction</t>
  </si>
  <si>
    <t>Educational Studies MA</t>
  </si>
  <si>
    <t>ED_STD_MA</t>
  </si>
  <si>
    <t>13.0101</t>
  </si>
  <si>
    <t>EDCI1_MA</t>
  </si>
  <si>
    <t>College Instruction Cert</t>
  </si>
  <si>
    <t>Digital Media Design MFA</t>
  </si>
  <si>
    <t>09.0702</t>
  </si>
  <si>
    <t>Digital Media Design MA</t>
  </si>
  <si>
    <t>Digital Media and Design</t>
  </si>
  <si>
    <t>09.0101</t>
  </si>
  <si>
    <t>Int Indig, Race, Ethn, Pol MA</t>
  </si>
  <si>
    <t>05.0299</t>
  </si>
  <si>
    <t>Int Indig, Race, Eth, Pol Cert</t>
  </si>
  <si>
    <t>Women's, Gender, and Sexuality</t>
  </si>
  <si>
    <t>05.0207</t>
  </si>
  <si>
    <t>Latino Latin Amer Stdies MA</t>
  </si>
  <si>
    <t>05.0199</t>
  </si>
  <si>
    <t>American Studies</t>
  </si>
  <si>
    <t>05.0102</t>
  </si>
  <si>
    <t>Sustain Envir Plan and Man Cer</t>
  </si>
  <si>
    <t>03.0201</t>
  </si>
  <si>
    <t>Energy and Environ Manag (MS)</t>
  </si>
  <si>
    <t>Natural Resources PhD</t>
  </si>
  <si>
    <t>03.0101</t>
  </si>
  <si>
    <t>Natural Resources MS</t>
  </si>
  <si>
    <t>01.1101</t>
  </si>
  <si>
    <t>Plant-Based Food and Nutrition</t>
  </si>
  <si>
    <t>01.1001</t>
  </si>
  <si>
    <t>01.0901</t>
  </si>
  <si>
    <t>Unknown - Graduate</t>
  </si>
  <si>
    <t>UNKNOWNGR</t>
  </si>
  <si>
    <t xml:space="preserve"> </t>
  </si>
  <si>
    <t>Aerospace Engineering</t>
  </si>
  <si>
    <t>AEROEG_PHD</t>
  </si>
  <si>
    <t>STRUC_ACAD_PLAN_LDESC</t>
  </si>
  <si>
    <t>STRUC_ACAD_PLAN</t>
  </si>
  <si>
    <t>STRUC_ACAD_PLAN_CIP_CODE</t>
  </si>
  <si>
    <t>Modern European</t>
  </si>
  <si>
    <t>MODRN_PHD</t>
  </si>
  <si>
    <t>54.0103</t>
  </si>
  <si>
    <t>United States</t>
  </si>
  <si>
    <t>US_PHD</t>
  </si>
  <si>
    <t>54.0102</t>
  </si>
  <si>
    <t>Latin American History</t>
  </si>
  <si>
    <t>LATNAM_PHD</t>
  </si>
  <si>
    <t>05.0107</t>
  </si>
  <si>
    <t>.</t>
  </si>
  <si>
    <t>AMSTDS_MA</t>
  </si>
  <si>
    <t>Marketing</t>
  </si>
  <si>
    <t>MARKET_PHD</t>
  </si>
  <si>
    <t>52.1401</t>
  </si>
  <si>
    <t>Operations and Information Mgt</t>
  </si>
  <si>
    <t>OPIM_PHD</t>
  </si>
  <si>
    <t>Finance</t>
  </si>
  <si>
    <t>FINANCEPHD</t>
  </si>
  <si>
    <t>52.0801</t>
  </si>
  <si>
    <t>Management</t>
  </si>
  <si>
    <t>MANAGMTPHD</t>
  </si>
  <si>
    <t>52.0601</t>
  </si>
  <si>
    <t>Accounting</t>
  </si>
  <si>
    <t>ACCOUNTPHD</t>
  </si>
  <si>
    <t>Real Estate</t>
  </si>
  <si>
    <t>REALESTATE</t>
  </si>
  <si>
    <t>52.1501</t>
  </si>
  <si>
    <t>MARKET_MBA</t>
  </si>
  <si>
    <t>Supply Chain Management</t>
  </si>
  <si>
    <t>SUPPLYMBA</t>
  </si>
  <si>
    <t>Operations &amp; Information Mgmt</t>
  </si>
  <si>
    <t>OPIM</t>
  </si>
  <si>
    <t>52.1206</t>
  </si>
  <si>
    <t>Management of Technology</t>
  </si>
  <si>
    <t>MGTTECHNOL</t>
  </si>
  <si>
    <t>International Business</t>
  </si>
  <si>
    <t>INTLBUSN</t>
  </si>
  <si>
    <t>52.1101</t>
  </si>
  <si>
    <t>FINANCEMBA</t>
  </si>
  <si>
    <t>Venture Consulting</t>
  </si>
  <si>
    <t>MGTCONSMBA</t>
  </si>
  <si>
    <t>52.0701</t>
  </si>
  <si>
    <t>MANAGMTMBA</t>
  </si>
  <si>
    <t>General Business</t>
  </si>
  <si>
    <t>GENERAL</t>
  </si>
  <si>
    <t>52.0101</t>
  </si>
  <si>
    <t>Entrepreneurship+Innovation</t>
  </si>
  <si>
    <t>ENTINV_MBA</t>
  </si>
  <si>
    <t>Business Ethics and Compliance</t>
  </si>
  <si>
    <t>BUSETHMBA</t>
  </si>
  <si>
    <t>Health Care</t>
  </si>
  <si>
    <t>HLTHCRMGT</t>
  </si>
  <si>
    <t>51.0702</t>
  </si>
  <si>
    <t>Business Analytics</t>
  </si>
  <si>
    <t>BUSANY_MBA</t>
  </si>
  <si>
    <t>Financial Analy and Invest</t>
  </si>
  <si>
    <t>FINAIN_MBA</t>
  </si>
  <si>
    <t>Digital Marketing Strategy</t>
  </si>
  <si>
    <t>DIGMAR_MBA</t>
  </si>
  <si>
    <t>Neonatal Nurse Pract</t>
  </si>
  <si>
    <t>NEO_MS</t>
  </si>
  <si>
    <t>Family Nurse Practitioner</t>
  </si>
  <si>
    <t>FAM_MS</t>
  </si>
  <si>
    <t>Clinical Nurse Leader</t>
  </si>
  <si>
    <t>CLIN_MS</t>
  </si>
  <si>
    <t>Adult Gero Prim Care Nurse Pra</t>
  </si>
  <si>
    <t>AGPR_MS</t>
  </si>
  <si>
    <t>Adult Gero Acute Care Nurse Pr</t>
  </si>
  <si>
    <t>AGAC_MS</t>
  </si>
  <si>
    <t>Nursing Admin and Leadership</t>
  </si>
  <si>
    <t>NRSLDR_MS</t>
  </si>
  <si>
    <t>51.1699</t>
  </si>
  <si>
    <t>NRSEDUC_MS</t>
  </si>
  <si>
    <t>Neonatal Nurse Practitioner</t>
  </si>
  <si>
    <t>NEONATAL</t>
  </si>
  <si>
    <t>51.3806</t>
  </si>
  <si>
    <t>Adult/Gero Primary Care</t>
  </si>
  <si>
    <t>PRIM_CARE</t>
  </si>
  <si>
    <t>51.3805</t>
  </si>
  <si>
    <t>Adult/Gero Acute Care</t>
  </si>
  <si>
    <t>ACUTE_CARE</t>
  </si>
  <si>
    <t>51.3803</t>
  </si>
  <si>
    <t>FAMILY</t>
  </si>
  <si>
    <t>51.1605</t>
  </si>
  <si>
    <t>Neonatal Nurse Prac</t>
  </si>
  <si>
    <t>NEO_DNP</t>
  </si>
  <si>
    <t>LEADER_DNP</t>
  </si>
  <si>
    <t>FAM_DNP</t>
  </si>
  <si>
    <t>AGPR_DNP</t>
  </si>
  <si>
    <t>AGAC_DNP</t>
  </si>
  <si>
    <t>Occup. &amp; Environ Health Sci</t>
  </si>
  <si>
    <t>OCCENVHLTH</t>
  </si>
  <si>
    <t>51.2202</t>
  </si>
  <si>
    <t>Social &amp; Behavioral Health Sci</t>
  </si>
  <si>
    <t>SOCBEHHLTH</t>
  </si>
  <si>
    <t>Medicinal &amp; Natural Prod Chem</t>
  </si>
  <si>
    <t>MDNATPRPHD</t>
  </si>
  <si>
    <t>51.2004</t>
  </si>
  <si>
    <t>Pharmaceutics</t>
  </si>
  <si>
    <t>PCEUT_PHD</t>
  </si>
  <si>
    <t>Pharmacology and Toxicology</t>
  </si>
  <si>
    <t>PTOX_PHD</t>
  </si>
  <si>
    <t>26.1007</t>
  </si>
  <si>
    <t>Medicinal &amp; Natural Prods Chem</t>
  </si>
  <si>
    <t>MDNATPR_MS</t>
  </si>
  <si>
    <t>PCEUT_MS</t>
  </si>
  <si>
    <t>PTOX_MS</t>
  </si>
  <si>
    <t>Molecular Diagnostic Genetics</t>
  </si>
  <si>
    <t>26.0899</t>
  </si>
  <si>
    <t>Conducting</t>
  </si>
  <si>
    <t>COND_DMA</t>
  </si>
  <si>
    <t>50.0906</t>
  </si>
  <si>
    <t>Performance</t>
  </si>
  <si>
    <t>PERF_DMA</t>
  </si>
  <si>
    <t>Historical Musicology</t>
  </si>
  <si>
    <t>HISTMUS_MA</t>
  </si>
  <si>
    <t>50.0905</t>
  </si>
  <si>
    <t>Music Theory</t>
  </si>
  <si>
    <t>THEORY_MA</t>
  </si>
  <si>
    <t>Music Theory &amp; History</t>
  </si>
  <si>
    <t>MUSTHHSPHD</t>
  </si>
  <si>
    <t>COND_MMUS</t>
  </si>
  <si>
    <t>PERF_MMUS</t>
  </si>
  <si>
    <t>PUPPET_MFA</t>
  </si>
  <si>
    <t>50.0599</t>
  </si>
  <si>
    <t>Design/Puppetry</t>
  </si>
  <si>
    <t>DESGN_PUPP</t>
  </si>
  <si>
    <t>Technical Direction</t>
  </si>
  <si>
    <t>TCHDIR_MFA</t>
  </si>
  <si>
    <t>50.0507</t>
  </si>
  <si>
    <t>Acting</t>
  </si>
  <si>
    <t>ACTING_MFA</t>
  </si>
  <si>
    <t>50.0506</t>
  </si>
  <si>
    <t>Design</t>
  </si>
  <si>
    <t>DESIGN_MFA</t>
  </si>
  <si>
    <t>50.0502</t>
  </si>
  <si>
    <t>Performance/Production</t>
  </si>
  <si>
    <t>PERFPROD</t>
  </si>
  <si>
    <t>PUPPET_MA</t>
  </si>
  <si>
    <t>ACTING_MA</t>
  </si>
  <si>
    <t>Social Science and Health Care</t>
  </si>
  <si>
    <t>SOCHLTH</t>
  </si>
  <si>
    <t>SSHLTH_PHD</t>
  </si>
  <si>
    <t>Policy Practice</t>
  </si>
  <si>
    <t>POLPLAN</t>
  </si>
  <si>
    <t>Individuals, Groups, and Famil</t>
  </si>
  <si>
    <t>INGR_MSW</t>
  </si>
  <si>
    <t>Group Work</t>
  </si>
  <si>
    <t>GROUPWRK</t>
  </si>
  <si>
    <t>Community Organizing</t>
  </si>
  <si>
    <t>COMMORG</t>
  </si>
  <si>
    <t>Casework</t>
  </si>
  <si>
    <t>CASEWRK</t>
  </si>
  <si>
    <t>Administration</t>
  </si>
  <si>
    <t>ADMIN</t>
  </si>
  <si>
    <t>Research Second Method</t>
  </si>
  <si>
    <t>2RSRCH</t>
  </si>
  <si>
    <t>2CASEWRK</t>
  </si>
  <si>
    <t>Counseling</t>
  </si>
  <si>
    <t>CNSLNG_SD</t>
  </si>
  <si>
    <t>School Psychology</t>
  </si>
  <si>
    <t>SCHPSY_SD</t>
  </si>
  <si>
    <t>Giftedness, Creativity and Tal</t>
  </si>
  <si>
    <t>GIFTED_SD</t>
  </si>
  <si>
    <t>EDTECH_SD</t>
  </si>
  <si>
    <t>SCHPSY_PHD</t>
  </si>
  <si>
    <t>Counselor Education</t>
  </si>
  <si>
    <t>CNSLNG_PHD</t>
  </si>
  <si>
    <t>Gifted Create  and Tal</t>
  </si>
  <si>
    <t>GIFTED_PHD</t>
  </si>
  <si>
    <t>SPED_PHD</t>
  </si>
  <si>
    <t>Res Methods, Measurmnt,  Eval</t>
  </si>
  <si>
    <t>EVLMEASPHD</t>
  </si>
  <si>
    <t>13.0603</t>
  </si>
  <si>
    <t>Learning Sciences</t>
  </si>
  <si>
    <t>CILT_PHD</t>
  </si>
  <si>
    <t>Gifted, Creat and Talent (MA)</t>
  </si>
  <si>
    <t>GIFTED_MA</t>
  </si>
  <si>
    <t>CNSLNG_MA</t>
  </si>
  <si>
    <t>SCHPSY_MA</t>
  </si>
  <si>
    <t>42.2805</t>
  </si>
  <si>
    <t>SPED_MA</t>
  </si>
  <si>
    <t>Res Methods, Measurmnt, Evalu</t>
  </si>
  <si>
    <t>EVLMEAS_MA</t>
  </si>
  <si>
    <t>EDTECH_MA</t>
  </si>
  <si>
    <t>CILT_MA</t>
  </si>
  <si>
    <t>EVLMEAS1</t>
  </si>
  <si>
    <t>Industrial Organizational Psyc</t>
  </si>
  <si>
    <t>INOR_MS</t>
  </si>
  <si>
    <t>42.2708</t>
  </si>
  <si>
    <t>Social Psychology</t>
  </si>
  <si>
    <t>SOCI_MS</t>
  </si>
  <si>
    <t>42.2707</t>
  </si>
  <si>
    <t>Neurosciences</t>
  </si>
  <si>
    <t>NEUR_MS</t>
  </si>
  <si>
    <t>42.2706</t>
  </si>
  <si>
    <t>Behavioral Neuroscience</t>
  </si>
  <si>
    <t>BENEU_MS</t>
  </si>
  <si>
    <t>Clinical Psychology</t>
  </si>
  <si>
    <t>CLINIC_MS</t>
  </si>
  <si>
    <t>42.2705</t>
  </si>
  <si>
    <t>Ecological Psychology</t>
  </si>
  <si>
    <t>ECOL_MS</t>
  </si>
  <si>
    <t>42.2704</t>
  </si>
  <si>
    <t>Developmental Psychology</t>
  </si>
  <si>
    <t>DEVLOP_MS</t>
  </si>
  <si>
    <t>42.2703</t>
  </si>
  <si>
    <t>Lang and Cognition</t>
  </si>
  <si>
    <t>LANCOG_MS</t>
  </si>
  <si>
    <t>INDUS_PHD</t>
  </si>
  <si>
    <t>SOCIAL_PHD</t>
  </si>
  <si>
    <t>NROSCI_PHD</t>
  </si>
  <si>
    <t>BIOPSY_PHD</t>
  </si>
  <si>
    <t>CLIN_PHD</t>
  </si>
  <si>
    <t>General Experimental</t>
  </si>
  <si>
    <t>EXPER_PHD</t>
  </si>
  <si>
    <t>ECOLPSYPHD</t>
  </si>
  <si>
    <t>CH_DEV_PHD</t>
  </si>
  <si>
    <t>Language and Cognition</t>
  </si>
  <si>
    <t>LANG_PHD</t>
  </si>
  <si>
    <t>CLIN_MA</t>
  </si>
  <si>
    <t>Geophysics</t>
  </si>
  <si>
    <t>GEOPHYS_MS</t>
  </si>
  <si>
    <t>40.0603</t>
  </si>
  <si>
    <t>Geology</t>
  </si>
  <si>
    <t>GEOL_MS</t>
  </si>
  <si>
    <t>GEOPHYSPHD</t>
  </si>
  <si>
    <t>GEOL_PHD</t>
  </si>
  <si>
    <t>Exercise Science</t>
  </si>
  <si>
    <t>EXERSCIPHD</t>
  </si>
  <si>
    <t>EXERSCI_MS</t>
  </si>
  <si>
    <t>Sport Management</t>
  </si>
  <si>
    <t>SSSPORT_MS</t>
  </si>
  <si>
    <t>EXERSCI_MA</t>
  </si>
  <si>
    <t>SSSPORT_MA</t>
  </si>
  <si>
    <t>Supply Chain Analytics</t>
  </si>
  <si>
    <t>SUPP_CHN</t>
  </si>
  <si>
    <t>Marketing Analytics</t>
  </si>
  <si>
    <t>MKTG_ANLYT</t>
  </si>
  <si>
    <t>Health Care Analytics</t>
  </si>
  <si>
    <t>HLTCR_ANLT</t>
  </si>
  <si>
    <t>Business Data Science</t>
  </si>
  <si>
    <t>BUSDATSCI</t>
  </si>
  <si>
    <t>AI for Business</t>
  </si>
  <si>
    <t>AI_BUSN</t>
  </si>
  <si>
    <t>Actuarial Science</t>
  </si>
  <si>
    <t>ACTUR_SCI</t>
  </si>
  <si>
    <t>MKTG_DS</t>
  </si>
  <si>
    <t>BUSDATA_DS</t>
  </si>
  <si>
    <t>Advanced Data Analysis</t>
  </si>
  <si>
    <t>ADVDATA_DS</t>
  </si>
  <si>
    <t>Industrial Statistics</t>
  </si>
  <si>
    <t>INDUS_STAT</t>
  </si>
  <si>
    <t>Quantitative Risk Management</t>
  </si>
  <si>
    <t>QRM_MS</t>
  </si>
  <si>
    <t>ACTSCI_MS</t>
  </si>
  <si>
    <t>ACTRL_MS</t>
  </si>
  <si>
    <t>Plant Ecology</t>
  </si>
  <si>
    <t>PLNTEC_PHD</t>
  </si>
  <si>
    <t>Ecology and Biological Control</t>
  </si>
  <si>
    <t>BIOCTL_PHD</t>
  </si>
  <si>
    <t>PLNTEC_MS</t>
  </si>
  <si>
    <t>PLNTECO_MS</t>
  </si>
  <si>
    <t>Virology</t>
  </si>
  <si>
    <t>VIROL_PHD</t>
  </si>
  <si>
    <t>Pathology</t>
  </si>
  <si>
    <t>PATHOL_PHD</t>
  </si>
  <si>
    <t>Bacteriology</t>
  </si>
  <si>
    <t>BACT_PHD</t>
  </si>
  <si>
    <t>VIROL_MS</t>
  </si>
  <si>
    <t>Veterinary Anatomic Pathology</t>
  </si>
  <si>
    <t>VAP_MS</t>
  </si>
  <si>
    <t>PATHOL_MS</t>
  </si>
  <si>
    <t>BACT_MS</t>
  </si>
  <si>
    <t>Neurobiology</t>
  </si>
  <si>
    <t>NROBIOLPHD</t>
  </si>
  <si>
    <t>Comparative Physiology</t>
  </si>
  <si>
    <t>CMPPHYSPHD</t>
  </si>
  <si>
    <t>NROBIOL_MS</t>
  </si>
  <si>
    <t>Neuroscience</t>
  </si>
  <si>
    <t>NROSCI_MS</t>
  </si>
  <si>
    <t>CMPPHYS_MS</t>
  </si>
  <si>
    <t>Struc Biol, Biochem &amp; Biophy</t>
  </si>
  <si>
    <t>SBBB_PHD</t>
  </si>
  <si>
    <t>Microbiology</t>
  </si>
  <si>
    <t>MICRO_PHD</t>
  </si>
  <si>
    <t>Genetics and Genomics</t>
  </si>
  <si>
    <t>GG_PHD</t>
  </si>
  <si>
    <t>Cell &amp; Developmental Biology</t>
  </si>
  <si>
    <t>CDB_PHD</t>
  </si>
  <si>
    <t>Struct Biology, Biochem &amp; Biop</t>
  </si>
  <si>
    <t>SBBB_MS</t>
  </si>
  <si>
    <t>MICRO_MS</t>
  </si>
  <si>
    <t>GG_MS</t>
  </si>
  <si>
    <t>Cell and Developmental Biol</t>
  </si>
  <si>
    <t>CDB_MS</t>
  </si>
  <si>
    <t>Systems Biology</t>
  </si>
  <si>
    <t>CELLANALYS</t>
  </si>
  <si>
    <t>Skeletal Biology and Regenerat</t>
  </si>
  <si>
    <t>ORAL_BIOL</t>
  </si>
  <si>
    <t>NEUROSCI</t>
  </si>
  <si>
    <t>Immunology</t>
  </si>
  <si>
    <t>IMMUNOLOGY</t>
  </si>
  <si>
    <t>Molecular Biol &amp; Biochemistry</t>
  </si>
  <si>
    <t>GENMOLBIO</t>
  </si>
  <si>
    <t>Genetics &amp; Developmental Biol</t>
  </si>
  <si>
    <t>DEVEL_BIOL</t>
  </si>
  <si>
    <t>Cell Biology</t>
  </si>
  <si>
    <t>CELL_BIOL</t>
  </si>
  <si>
    <t>DEV_BIO_MS</t>
  </si>
  <si>
    <t>Molecular Biology and Biochemi</t>
  </si>
  <si>
    <t>Spanish Studies</t>
  </si>
  <si>
    <t>SPANSTUD</t>
  </si>
  <si>
    <t>Italian Literary and Cultural</t>
  </si>
  <si>
    <t>ITALCUL</t>
  </si>
  <si>
    <t>French and Francophone Studies</t>
  </si>
  <si>
    <t>FREFRANCO</t>
  </si>
  <si>
    <t>German Studies</t>
  </si>
  <si>
    <t>GERMST</t>
  </si>
  <si>
    <t>Applied Linguistics &amp; Discours</t>
  </si>
  <si>
    <t>APPLINGDS</t>
  </si>
  <si>
    <t>Hebrew and Judaic Studies</t>
  </si>
  <si>
    <t>HEBRJUDST</t>
  </si>
  <si>
    <t>Comparative Literary and Cultu</t>
  </si>
  <si>
    <t>COMLITCUL</t>
  </si>
  <si>
    <t>SPANISH</t>
  </si>
  <si>
    <t>ITALCULLIT</t>
  </si>
  <si>
    <t>FRENFRANCO</t>
  </si>
  <si>
    <t>GERMAN</t>
  </si>
  <si>
    <t>APPLINGDST</t>
  </si>
  <si>
    <t>HEBJUDST</t>
  </si>
  <si>
    <t>Comp Lit and Cult Studies</t>
  </si>
  <si>
    <t>COMCLAS</t>
  </si>
  <si>
    <t>Systems and Controls</t>
  </si>
  <si>
    <t>SYSCON_MS</t>
  </si>
  <si>
    <t>Processing</t>
  </si>
  <si>
    <t>PROCESS_MS</t>
  </si>
  <si>
    <t>Advanced Materials</t>
  </si>
  <si>
    <t>ADVMAT_MS</t>
  </si>
  <si>
    <t>System Design</t>
  </si>
  <si>
    <t>SYSDES_GCT</t>
  </si>
  <si>
    <t>Embedded Systems</t>
  </si>
  <si>
    <t>EMBSYS_GCT</t>
  </si>
  <si>
    <t>Controlled Systems</t>
  </si>
  <si>
    <t>CONSYS_GCT</t>
  </si>
  <si>
    <t>Thermal and Fluid Sciences</t>
  </si>
  <si>
    <t>THERFS_PHD</t>
  </si>
  <si>
    <t>Systems and Mechanics</t>
  </si>
  <si>
    <t>SYSMEC_PHD</t>
  </si>
  <si>
    <t>Fluid Dynamics</t>
  </si>
  <si>
    <t>FLUID_DYN</t>
  </si>
  <si>
    <t>Energy and Thermal Sciences</t>
  </si>
  <si>
    <t>ENGYTHRPHD</t>
  </si>
  <si>
    <t>Dynamics and Control</t>
  </si>
  <si>
    <t>DYNCTL_PHD</t>
  </si>
  <si>
    <t>DESIGN_PHD</t>
  </si>
  <si>
    <t>Applied Mechanics</t>
  </si>
  <si>
    <t>APLMECHPHD</t>
  </si>
  <si>
    <t>THERFS_MS</t>
  </si>
  <si>
    <t>SYSMECH_MS</t>
  </si>
  <si>
    <t>Manufacturing</t>
  </si>
  <si>
    <t>MFG_MS</t>
  </si>
  <si>
    <t>ENGYTHR_MS</t>
  </si>
  <si>
    <t>DYNCTL_MS</t>
  </si>
  <si>
    <t>DESIGN_MS</t>
  </si>
  <si>
    <t>Polymer Science</t>
  </si>
  <si>
    <t>Elec, Phot, and Biophotonics</t>
  </si>
  <si>
    <t>EPB_PHD</t>
  </si>
  <si>
    <t>Electronics and Photonics</t>
  </si>
  <si>
    <t>ELMAGN_PHD</t>
  </si>
  <si>
    <t>Info, Comm,  Decision, EnerSys</t>
  </si>
  <si>
    <t>CTLCOM_PHD</t>
  </si>
  <si>
    <t>Electronics, Photonics &amp; Bioph</t>
  </si>
  <si>
    <t>ELMAGN_MS</t>
  </si>
  <si>
    <t>Info, Comm,  Decision, Ener</t>
  </si>
  <si>
    <t>CTLCOM_MS</t>
  </si>
  <si>
    <t>Transportation &amp; Urban Engr</t>
  </si>
  <si>
    <t>TRURBEGPHD</t>
  </si>
  <si>
    <t>Structural Engineering</t>
  </si>
  <si>
    <t>STRUCEGPHD</t>
  </si>
  <si>
    <t>Transportation and Urban Engr</t>
  </si>
  <si>
    <t>TRURBEG_MS</t>
  </si>
  <si>
    <t>STRUCEGMS</t>
  </si>
  <si>
    <t>Geotechnical Engineering</t>
  </si>
  <si>
    <t>GEOTECH_MS</t>
  </si>
  <si>
    <t>Manufacturing Engineering</t>
  </si>
  <si>
    <t>MANUF_MENG</t>
  </si>
  <si>
    <t>Adv Manufact for Energy System</t>
  </si>
  <si>
    <t>AMENR_MENG</t>
  </si>
  <si>
    <t>Digital Design Manufacturing</t>
  </si>
  <si>
    <t>DIGDES_ME</t>
  </si>
  <si>
    <t>Computer Sci &amp; Engr</t>
  </si>
  <si>
    <t>CSE_ME</t>
  </si>
  <si>
    <t>Chemical Engineering</t>
  </si>
  <si>
    <t>CHE_ME</t>
  </si>
  <si>
    <t>Materials Sci and Engr</t>
  </si>
  <si>
    <t>METMAT_ME</t>
  </si>
  <si>
    <t>Mechanical Engineering</t>
  </si>
  <si>
    <t>MECHEG_ME</t>
  </si>
  <si>
    <t>Global Entrepreneurship</t>
  </si>
  <si>
    <t>GLBENT_ME</t>
  </si>
  <si>
    <t>General Engineering</t>
  </si>
  <si>
    <t>GEN_ME</t>
  </si>
  <si>
    <t>Electical and Computer Engr</t>
  </si>
  <si>
    <t>ESE_ME</t>
  </si>
  <si>
    <t>Data Sciences</t>
  </si>
  <si>
    <t>DATASCI_ME</t>
  </si>
  <si>
    <t>Environmental Engineering</t>
  </si>
  <si>
    <t>CONSRE_ME</t>
  </si>
  <si>
    <t>Biomedical Engineering</t>
  </si>
  <si>
    <t>CLINEG_ME</t>
  </si>
  <si>
    <t>Civil Engineering</t>
  </si>
  <si>
    <t>CIVENV_ME</t>
  </si>
  <si>
    <t>ADSYEG_MEG</t>
  </si>
  <si>
    <t>SPMAN_PHD</t>
  </si>
  <si>
    <t>Leadership and Policy</t>
  </si>
  <si>
    <t>LLEP_PHD</t>
  </si>
  <si>
    <t>Higher Ed Racial Just Decol</t>
  </si>
  <si>
    <t>HERJD_PHD</t>
  </si>
  <si>
    <t>Adult Learning</t>
  </si>
  <si>
    <t>ADULT_PHD</t>
  </si>
  <si>
    <t>Remed Read and Lang Teac</t>
  </si>
  <si>
    <t>REMED_SD</t>
  </si>
  <si>
    <t>Sec Ed: History Soc Stud Ed</t>
  </si>
  <si>
    <t>HISTED_SD</t>
  </si>
  <si>
    <t>Sec Ed: Science Education</t>
  </si>
  <si>
    <t>SCIED_SD</t>
  </si>
  <si>
    <t>Literary Specialist Program</t>
  </si>
  <si>
    <t>READED_SD</t>
  </si>
  <si>
    <t>Sec Ed: English Education</t>
  </si>
  <si>
    <t>ENGLED_SD</t>
  </si>
  <si>
    <t>Reading and Lang Arts Consult</t>
  </si>
  <si>
    <t>READLAN_SD</t>
  </si>
  <si>
    <t>Bilingual Multicultural Educ</t>
  </si>
  <si>
    <t>BILING_SD</t>
  </si>
  <si>
    <t>Sec Ed: History and Soc Stud</t>
  </si>
  <si>
    <t>HISTED_PHD</t>
  </si>
  <si>
    <t>SCIED_PHD</t>
  </si>
  <si>
    <t>Reading Education</t>
  </si>
  <si>
    <t>READED_PHD</t>
  </si>
  <si>
    <t>Sec Ed: Mathematics Education</t>
  </si>
  <si>
    <t>MATHED_PHD</t>
  </si>
  <si>
    <t>Sec Ed: World Lang Education</t>
  </si>
  <si>
    <t>LANGED_PHD</t>
  </si>
  <si>
    <t>ENGLED_PHD</t>
  </si>
  <si>
    <t>Secondary Education</t>
  </si>
  <si>
    <t>Elementary Education</t>
  </si>
  <si>
    <t>ELEMED_PHD</t>
  </si>
  <si>
    <t>BILING_PHD</t>
  </si>
  <si>
    <t>Remed Read and Remed Lang Teac</t>
  </si>
  <si>
    <t>REMED_MA</t>
  </si>
  <si>
    <t>HISTED_MA</t>
  </si>
  <si>
    <t>SCIED_MA</t>
  </si>
  <si>
    <t>Literacy Specialist Program</t>
  </si>
  <si>
    <t>READED_MA</t>
  </si>
  <si>
    <t>Music Education</t>
  </si>
  <si>
    <t>MUED_MA</t>
  </si>
  <si>
    <t>Sec Ed: Mathematics Edu</t>
  </si>
  <si>
    <t>MATHED_MA</t>
  </si>
  <si>
    <t>LANGED_MA</t>
  </si>
  <si>
    <t>ENGLED_MA</t>
  </si>
  <si>
    <t>Sec Ed: Agriculture Education</t>
  </si>
  <si>
    <t>AGED_MA</t>
  </si>
  <si>
    <t>SECED_MA</t>
  </si>
  <si>
    <t>ELEMED_MA</t>
  </si>
  <si>
    <t>BILING_MA</t>
  </si>
  <si>
    <t>READED1_MA</t>
  </si>
  <si>
    <t>Commun. Proc. &amp; Mktg. Commun.</t>
  </si>
  <si>
    <t>COMPROCPHD</t>
  </si>
  <si>
    <t>Speech, Language &amp; Hearing</t>
  </si>
  <si>
    <t>SPHEAR_MA</t>
  </si>
  <si>
    <t>Communication</t>
  </si>
  <si>
    <t>COMMUN_MA</t>
  </si>
  <si>
    <t>Italian Studies and Culture</t>
  </si>
  <si>
    <t>ITSTUCUL</t>
  </si>
  <si>
    <t>Latino and Latin American Stud</t>
  </si>
  <si>
    <t>LATINAMER</t>
  </si>
  <si>
    <t>European Studies</t>
  </si>
  <si>
    <t>EUROPEAN</t>
  </si>
  <si>
    <t>Soil Science</t>
  </si>
  <si>
    <t>SOILSCIPHD</t>
  </si>
  <si>
    <t>Horticulture</t>
  </si>
  <si>
    <t>HORTIC_PHD</t>
  </si>
  <si>
    <t>Plant Breeding</t>
  </si>
  <si>
    <t>BREED_PHD</t>
  </si>
  <si>
    <t>Agronomy</t>
  </si>
  <si>
    <t>AGRON_PHD</t>
  </si>
  <si>
    <t>Plant Health</t>
  </si>
  <si>
    <t>PLTHLT_PHD</t>
  </si>
  <si>
    <t>Plant Environment</t>
  </si>
  <si>
    <t>PLNTENVPHD</t>
  </si>
  <si>
    <t>Plant Biotechnology</t>
  </si>
  <si>
    <t>PLNTBI_PHD</t>
  </si>
  <si>
    <t>Landscape Architecture</t>
  </si>
  <si>
    <t>LNDARC_PHD</t>
  </si>
  <si>
    <t>LNDSC_ARCH</t>
  </si>
  <si>
    <t>PLSLSCI_MS</t>
  </si>
  <si>
    <t>BREED_MS</t>
  </si>
  <si>
    <t>HORTIC_MS</t>
  </si>
  <si>
    <t>AGRON_MS</t>
  </si>
  <si>
    <t>PLTHLTH_MS</t>
  </si>
  <si>
    <t>PLNTENV_MS</t>
  </si>
  <si>
    <t>PLNTBIO_MS</t>
  </si>
  <si>
    <t>LNDARCH_MS</t>
  </si>
  <si>
    <t>Physiology of Reproduction</t>
  </si>
  <si>
    <t>PHYSREPPHD</t>
  </si>
  <si>
    <t>Meat Science</t>
  </si>
  <si>
    <t>MEATSC_PHD</t>
  </si>
  <si>
    <t>Growth and Reprod Physiology</t>
  </si>
  <si>
    <t>GROREP_PHD</t>
  </si>
  <si>
    <t>Ani Genetics and Regen Biol</t>
  </si>
  <si>
    <t>GENREG_PHD</t>
  </si>
  <si>
    <t>Food Microbiology and Safety</t>
  </si>
  <si>
    <t>FOMIC_PHD</t>
  </si>
  <si>
    <t>Animal Physiology</t>
  </si>
  <si>
    <t>ANPHYS_PHD</t>
  </si>
  <si>
    <t>Animal Genetics and Genomics</t>
  </si>
  <si>
    <t>ANGEN_PHD</t>
  </si>
  <si>
    <t>Animal Nutrition</t>
  </si>
  <si>
    <t>ANNUT_PHD</t>
  </si>
  <si>
    <t>PHYSREP_MS</t>
  </si>
  <si>
    <t>MEATSC_MS</t>
  </si>
  <si>
    <t>FOMIC_MS</t>
  </si>
  <si>
    <t>ANPHYS_MS</t>
  </si>
  <si>
    <t>ANGEN_MS</t>
  </si>
  <si>
    <t>ANNUT_MS</t>
  </si>
  <si>
    <t>STRUC_ACAD_SUB_PLAN_LDESC</t>
  </si>
  <si>
    <t>STRUC_ACAD_SUB_PLAN</t>
  </si>
  <si>
    <t>STRUC_ACAD_SUB_PLAN_CIP_CODE</t>
  </si>
  <si>
    <t>Business Research (MS)</t>
  </si>
  <si>
    <t>Dental Science MDentSc</t>
  </si>
  <si>
    <t>Environmental Earth Sciences 4+1 MS</t>
  </si>
  <si>
    <t>Psychological Sciences (Clinical Psychology) PhD</t>
  </si>
  <si>
    <t>Adult Learning 6th Year Certificate</t>
  </si>
  <si>
    <t>ABC Accounting Analytics Grad Certificate</t>
  </si>
  <si>
    <t>ABC Business Analytics Grad Certificate</t>
  </si>
  <si>
    <t>ABC Digital Marketing Strategy Grad Certificate</t>
  </si>
  <si>
    <t>ABC Financial Reporting Grad Certificate</t>
  </si>
  <si>
    <t>ABC Financial Technology Grad Certificate</t>
  </si>
  <si>
    <t>ABC Health Care Analytics Grad Certificate</t>
  </si>
  <si>
    <t>ABC Health Care Finance and Insurance Grad Certificate</t>
  </si>
  <si>
    <t>ABC Human Resource Management Grad Certificate</t>
  </si>
  <si>
    <t>ABC Project Management Grad Certificate</t>
  </si>
  <si>
    <t>ABC Supply Chain Analytics Grad Certificate</t>
  </si>
  <si>
    <t>Artificial Intelligence Grad Certificate</t>
  </si>
  <si>
    <t>Child and Youth Behavioral Health Grad Certificate</t>
  </si>
  <si>
    <t>Composites Grad Certificate</t>
  </si>
  <si>
    <t xml:space="preserve">Diagnostic Genetic Sciences Post-Baccalaureate Certificate </t>
  </si>
  <si>
    <t>Sixth Year Certificate</t>
  </si>
  <si>
    <t>Educational Psychology 6th Year Certificate</t>
  </si>
  <si>
    <t>Other?</t>
  </si>
  <si>
    <t>Holocaust and Genocide Studies Post-Baccalaureate Certificate</t>
  </si>
  <si>
    <t>Insurance Law Grad Certificate</t>
  </si>
  <si>
    <t>Medical Laboratory Sciences Post-Baccalaureate Certificate</t>
  </si>
  <si>
    <t>Nurse Educator Post Master's Certificate</t>
  </si>
  <si>
    <t>Nursing Adminisration and Leadership Post Master's Certificate</t>
  </si>
  <si>
    <t>Post-Graduate APRN Post Master's Certificate</t>
  </si>
  <si>
    <t xml:space="preserve">School-Wide Positive Behavior Support Grad Certificate </t>
  </si>
  <si>
    <t>ABC Social Responsibility &amp; Impact in Business Grad Certificate</t>
  </si>
  <si>
    <t>ABC Taxation Grad Certificate</t>
  </si>
  <si>
    <t>Law</t>
  </si>
  <si>
    <t>Educational Administration UCAPP 6th Year Certificate</t>
  </si>
  <si>
    <t>Pre-Medical and Health Professions Post-Baccalaureate Certificate</t>
  </si>
  <si>
    <t>Humanities, Social Sciences</t>
  </si>
  <si>
    <t>Agriculture, Health</t>
  </si>
  <si>
    <t>Program/Field of Study based on Catalog</t>
  </si>
  <si>
    <t>Natural Sciences; Agriculture</t>
  </si>
  <si>
    <t>Area based on Grad Website</t>
  </si>
  <si>
    <t>Tuition</t>
  </si>
  <si>
    <t>NonStd Tuition</t>
  </si>
  <si>
    <t>Pharmacy Pharm D.</t>
  </si>
  <si>
    <t>Social Work Online MSW</t>
  </si>
  <si>
    <t>Social Work In Person MSW</t>
  </si>
  <si>
    <t>Certificate Programs - Academic Year 2026 - 2027</t>
  </si>
  <si>
    <t>Master's Programs - Academic Year 2026 - 2027</t>
  </si>
  <si>
    <t>Doctoral/PhD - Academic Year 2026 - 2027</t>
  </si>
  <si>
    <t>ABCTAX_GCT</t>
  </si>
  <si>
    <t>AI_GCT</t>
  </si>
  <si>
    <t>N/a</t>
  </si>
  <si>
    <t>Inactive Programs</t>
  </si>
  <si>
    <t xml:space="preserve">Curriculum and Instruction MA - TCPCG </t>
  </si>
  <si>
    <t>Curriculum and Instruction MA - Storrs Tuition &amp; Fees</t>
  </si>
  <si>
    <t>Curriculum and Instruction MA - Hartford Tuition &amp; Fees</t>
  </si>
  <si>
    <t>Educational Psychology MA - RMME</t>
  </si>
  <si>
    <t>Educational Psychology MA - Storrs Tuition &amp; Fees</t>
  </si>
  <si>
    <t>Educational Psychology MA - TCPCG</t>
  </si>
  <si>
    <t>Educational Psychology MA - Three Summers Track</t>
  </si>
  <si>
    <t>Educational Psychology MA - Two Summers Track</t>
  </si>
  <si>
    <t>Educational Psychology MA - Four Summers Track</t>
  </si>
  <si>
    <t>Curriculum and Instruction 6th Year Certificate - Storrs</t>
  </si>
  <si>
    <t>Curriculum and Instruction 6th Year Certificate - Hartford</t>
  </si>
  <si>
    <t>Quaifies for Veteran/National Guard/62+ Waiver?</t>
  </si>
  <si>
    <t>Qualifies for GA Tuition Waiver?</t>
  </si>
  <si>
    <t>Qualifies for Veteran/National Guard/Employee/62+ Waivers?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</si>
</sst>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515151"/>
      <name val="Calibri"/>
      <family val="2"/>
    </font>
    <font>
      <sz val="9"/>
      <color rgb="FF515151"/>
      <name val="Arial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9"/>
      <color rgb="FF424649"/>
      <name val="Arial"/>
      <family val="2"/>
    </font>
    <font>
      <b/>
      <sz val="9"/>
      <color rgb="FFFFFFFF"/>
      <name val="Arial"/>
      <family val="2"/>
    </font>
    <font>
      <b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9"/>
      <color rgb="FF42464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782"/>
      </patternFill>
    </fill>
    <fill>
      <patternFill patternType="solid">
        <fgColor rgb="FF000E2F"/>
        <bgColor indexed="64"/>
      </patternFill>
    </fill>
    <fill>
      <patternFill patternType="solid">
        <fgColor rgb="FF7C87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9" fillId="3" borderId="0" xfId="0" applyFont="1" applyFill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11" fillId="0" borderId="0" xfId="1"/>
    <xf numFmtId="0" fontId="12" fillId="0" borderId="12" xfId="1" applyFont="1" applyBorder="1" applyAlignment="1">
      <alignment horizontal="left" wrapText="1"/>
    </xf>
    <xf numFmtId="0" fontId="12" fillId="0" borderId="13" xfId="1" applyFont="1" applyBorder="1" applyAlignment="1">
      <alignment horizontal="left" wrapText="1"/>
    </xf>
    <xf numFmtId="0" fontId="13" fillId="4" borderId="12" xfId="1" applyFont="1" applyFill="1" applyBorder="1" applyAlignment="1">
      <alignment horizontal="left" wrapText="1"/>
    </xf>
    <xf numFmtId="0" fontId="13" fillId="4" borderId="13" xfId="1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7" fillId="5" borderId="4" xfId="0" applyFont="1" applyFill="1" applyBorder="1"/>
    <xf numFmtId="0" fontId="17" fillId="5" borderId="4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7" borderId="0" xfId="0" applyFont="1" applyFill="1" applyAlignment="1">
      <alignment wrapText="1"/>
    </xf>
    <xf numFmtId="0" fontId="0" fillId="7" borderId="0" xfId="0" applyFill="1"/>
    <xf numFmtId="0" fontId="0" fillId="8" borderId="0" xfId="0" applyFill="1"/>
    <xf numFmtId="0" fontId="1" fillId="8" borderId="0" xfId="0" applyFont="1" applyFill="1" applyAlignment="1">
      <alignment horizontal="left"/>
    </xf>
    <xf numFmtId="0" fontId="19" fillId="0" borderId="13" xfId="1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4" fillId="5" borderId="6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8" fillId="6" borderId="1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</cellXfs>
  <cellStyles count="2">
    <cellStyle name="Normal" xfId="0" builtinId="0"/>
    <cellStyle name="Normal 2" xfId="1" xr:uid="{3D1F2671-99D2-4FE0-B678-6C532957D233}"/>
  </cellStyles>
  <dxfs count="0"/>
  <tableStyles count="0" defaultTableStyle="TableStyleMedium2" defaultPivotStyle="PivotStyleLight16"/>
  <colors>
    <mruColors>
      <color rgb="FF000E2F"/>
      <color rgb="FF7C8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tora, Nicholas" id="{F7B7BBC9-8713-41E1-8B21-39F1CE26AC0C}" userId="S::nicholas.bertora@uconn.edu::129b6811-d845-4ba3-984f-19457fe0d2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6-05-20T15:17:43.66" personId="{F7B7BBC9-8713-41E1-8B21-39F1CE26AC0C}" id="{50A3820B-E675-41A5-9F04-17E070A2815D}">
    <text>No Students; not accepting applicants. Program sunset as of 12/11/24.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5" dT="2026-07-01T13:13:35.99" personId="{F7B7BBC9-8713-41E1-8B21-39F1CE26AC0C}" id="{9CAD94FF-08E9-4EDE-A04B-3C38DDA83C29}">
    <text>Currently defaulting to tuition &amp; fees based on residency &amp; campus (Storrs)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A622-C227-4883-905B-FA438D35EE23}">
  <dimension ref="A1:F588"/>
  <sheetViews>
    <sheetView workbookViewId="0">
      <selection activeCell="I560" sqref="I560"/>
    </sheetView>
  </sheetViews>
  <sheetFormatPr defaultRowHeight="12.75" x14ac:dyDescent="0.2"/>
  <cols>
    <col min="1" max="1" width="30" style="10" bestFit="1" customWidth="1"/>
    <col min="2" max="2" width="20" style="10" bestFit="1" customWidth="1"/>
    <col min="3" max="3" width="30.140625" style="10" bestFit="1" customWidth="1"/>
    <col min="4" max="4" width="34.7109375" style="10" bestFit="1" customWidth="1"/>
    <col min="5" max="5" width="24.7109375" style="10" bestFit="1" customWidth="1"/>
    <col min="6" max="6" width="31.5703125" style="10" bestFit="1" customWidth="1"/>
    <col min="7" max="16384" width="9.140625" style="10"/>
  </cols>
  <sheetData>
    <row r="1" spans="1:6" x14ac:dyDescent="0.2">
      <c r="A1" s="14" t="s">
        <v>952</v>
      </c>
      <c r="B1" s="14" t="s">
        <v>951</v>
      </c>
      <c r="C1" s="14" t="s">
        <v>950</v>
      </c>
      <c r="D1" s="14" t="s">
        <v>1481</v>
      </c>
      <c r="E1" s="14" t="s">
        <v>1480</v>
      </c>
      <c r="F1" s="13" t="s">
        <v>1479</v>
      </c>
    </row>
    <row r="2" spans="1:6" x14ac:dyDescent="0.2">
      <c r="A2" s="12" t="s">
        <v>947</v>
      </c>
      <c r="B2" s="12" t="s">
        <v>949</v>
      </c>
      <c r="C2" s="12" t="s">
        <v>948</v>
      </c>
      <c r="D2" s="12" t="s">
        <v>962</v>
      </c>
      <c r="E2" s="12" t="s">
        <v>962</v>
      </c>
      <c r="F2" s="11" t="s">
        <v>962</v>
      </c>
    </row>
    <row r="3" spans="1:6" x14ac:dyDescent="0.2">
      <c r="A3" s="12" t="s">
        <v>947</v>
      </c>
      <c r="B3" s="12" t="s">
        <v>946</v>
      </c>
      <c r="C3" s="12" t="s">
        <v>945</v>
      </c>
      <c r="D3" s="12" t="s">
        <v>962</v>
      </c>
      <c r="E3" s="12" t="s">
        <v>962</v>
      </c>
      <c r="F3" s="11" t="s">
        <v>962</v>
      </c>
    </row>
    <row r="4" spans="1:6" x14ac:dyDescent="0.2">
      <c r="A4" s="12" t="s">
        <v>944</v>
      </c>
      <c r="B4" s="12" t="s">
        <v>25</v>
      </c>
      <c r="C4" s="12" t="s">
        <v>26</v>
      </c>
      <c r="D4" s="12" t="s">
        <v>962</v>
      </c>
      <c r="E4" s="12" t="s">
        <v>962</v>
      </c>
      <c r="F4" s="11" t="s">
        <v>962</v>
      </c>
    </row>
    <row r="5" spans="1:6" x14ac:dyDescent="0.2">
      <c r="A5" s="12" t="s">
        <v>944</v>
      </c>
      <c r="B5" s="12" t="s">
        <v>25</v>
      </c>
      <c r="C5" s="12" t="s">
        <v>26</v>
      </c>
      <c r="D5" s="12" t="s">
        <v>962</v>
      </c>
      <c r="E5" s="12" t="s">
        <v>1478</v>
      </c>
      <c r="F5" s="11" t="s">
        <v>1471</v>
      </c>
    </row>
    <row r="6" spans="1:6" x14ac:dyDescent="0.2">
      <c r="A6" s="12" t="s">
        <v>944</v>
      </c>
      <c r="B6" s="12" t="s">
        <v>25</v>
      </c>
      <c r="C6" s="12" t="s">
        <v>26</v>
      </c>
      <c r="D6" s="12" t="s">
        <v>962</v>
      </c>
      <c r="E6" s="12" t="s">
        <v>1477</v>
      </c>
      <c r="F6" s="11" t="s">
        <v>1469</v>
      </c>
    </row>
    <row r="7" spans="1:6" x14ac:dyDescent="0.2">
      <c r="A7" s="12" t="s">
        <v>944</v>
      </c>
      <c r="B7" s="12" t="s">
        <v>25</v>
      </c>
      <c r="C7" s="12" t="s">
        <v>26</v>
      </c>
      <c r="D7" s="12" t="s">
        <v>962</v>
      </c>
      <c r="E7" s="12" t="s">
        <v>1476</v>
      </c>
      <c r="F7" s="11" t="s">
        <v>1467</v>
      </c>
    </row>
    <row r="8" spans="1:6" x14ac:dyDescent="0.2">
      <c r="A8" s="12" t="s">
        <v>944</v>
      </c>
      <c r="B8" s="12" t="s">
        <v>25</v>
      </c>
      <c r="C8" s="12" t="s">
        <v>26</v>
      </c>
      <c r="D8" s="12" t="s">
        <v>962</v>
      </c>
      <c r="E8" s="12" t="s">
        <v>1475</v>
      </c>
      <c r="F8" s="11" t="s">
        <v>1465</v>
      </c>
    </row>
    <row r="9" spans="1:6" x14ac:dyDescent="0.2">
      <c r="A9" s="12" t="s">
        <v>944</v>
      </c>
      <c r="B9" s="12" t="s">
        <v>25</v>
      </c>
      <c r="C9" s="12" t="s">
        <v>26</v>
      </c>
      <c r="D9" s="12" t="s">
        <v>962</v>
      </c>
      <c r="E9" s="12" t="s">
        <v>1474</v>
      </c>
      <c r="F9" s="11" t="s">
        <v>1459</v>
      </c>
    </row>
    <row r="10" spans="1:6" x14ac:dyDescent="0.2">
      <c r="A10" s="12" t="s">
        <v>944</v>
      </c>
      <c r="B10" s="12" t="s">
        <v>25</v>
      </c>
      <c r="C10" s="12" t="s">
        <v>26</v>
      </c>
      <c r="D10" s="12" t="s">
        <v>962</v>
      </c>
      <c r="E10" s="12" t="s">
        <v>1473</v>
      </c>
      <c r="F10" s="11" t="s">
        <v>1457</v>
      </c>
    </row>
    <row r="11" spans="1:6" x14ac:dyDescent="0.2">
      <c r="A11" s="12" t="s">
        <v>944</v>
      </c>
      <c r="B11" s="12" t="s">
        <v>28</v>
      </c>
      <c r="C11" s="12" t="s">
        <v>29</v>
      </c>
      <c r="D11" s="12" t="s">
        <v>962</v>
      </c>
      <c r="E11" s="12" t="s">
        <v>962</v>
      </c>
      <c r="F11" s="11" t="s">
        <v>962</v>
      </c>
    </row>
    <row r="12" spans="1:6" x14ac:dyDescent="0.2">
      <c r="A12" s="12" t="s">
        <v>944</v>
      </c>
      <c r="B12" s="12" t="s">
        <v>28</v>
      </c>
      <c r="C12" s="12" t="s">
        <v>29</v>
      </c>
      <c r="D12" s="12" t="s">
        <v>962</v>
      </c>
      <c r="E12" s="12" t="s">
        <v>1472</v>
      </c>
      <c r="F12" s="11" t="s">
        <v>1471</v>
      </c>
    </row>
    <row r="13" spans="1:6" x14ac:dyDescent="0.2">
      <c r="A13" s="12" t="s">
        <v>944</v>
      </c>
      <c r="B13" s="12" t="s">
        <v>28</v>
      </c>
      <c r="C13" s="12" t="s">
        <v>29</v>
      </c>
      <c r="D13" s="12" t="s">
        <v>962</v>
      </c>
      <c r="E13" s="12" t="s">
        <v>1470</v>
      </c>
      <c r="F13" s="11" t="s">
        <v>1469</v>
      </c>
    </row>
    <row r="14" spans="1:6" x14ac:dyDescent="0.2">
      <c r="A14" s="12" t="s">
        <v>944</v>
      </c>
      <c r="B14" s="12" t="s">
        <v>28</v>
      </c>
      <c r="C14" s="12" t="s">
        <v>29</v>
      </c>
      <c r="D14" s="12" t="s">
        <v>962</v>
      </c>
      <c r="E14" s="12" t="s">
        <v>1468</v>
      </c>
      <c r="F14" s="11" t="s">
        <v>1467</v>
      </c>
    </row>
    <row r="15" spans="1:6" x14ac:dyDescent="0.2">
      <c r="A15" s="12" t="s">
        <v>944</v>
      </c>
      <c r="B15" s="12" t="s">
        <v>28</v>
      </c>
      <c r="C15" s="12" t="s">
        <v>29</v>
      </c>
      <c r="D15" s="12" t="s">
        <v>962</v>
      </c>
      <c r="E15" s="12" t="s">
        <v>1466</v>
      </c>
      <c r="F15" s="11" t="s">
        <v>1465</v>
      </c>
    </row>
    <row r="16" spans="1:6" x14ac:dyDescent="0.2">
      <c r="A16" s="12" t="s">
        <v>944</v>
      </c>
      <c r="B16" s="12" t="s">
        <v>28</v>
      </c>
      <c r="C16" s="12" t="s">
        <v>29</v>
      </c>
      <c r="D16" s="12" t="s">
        <v>962</v>
      </c>
      <c r="E16" s="12" t="s">
        <v>1464</v>
      </c>
      <c r="F16" s="11" t="s">
        <v>1463</v>
      </c>
    </row>
    <row r="17" spans="1:6" x14ac:dyDescent="0.2">
      <c r="A17" s="12" t="s">
        <v>944</v>
      </c>
      <c r="B17" s="12" t="s">
        <v>28</v>
      </c>
      <c r="C17" s="12" t="s">
        <v>29</v>
      </c>
      <c r="D17" s="12" t="s">
        <v>962</v>
      </c>
      <c r="E17" s="12" t="s">
        <v>1462</v>
      </c>
      <c r="F17" s="11" t="s">
        <v>1461</v>
      </c>
    </row>
    <row r="18" spans="1:6" x14ac:dyDescent="0.2">
      <c r="A18" s="12" t="s">
        <v>944</v>
      </c>
      <c r="B18" s="12" t="s">
        <v>28</v>
      </c>
      <c r="C18" s="12" t="s">
        <v>29</v>
      </c>
      <c r="D18" s="12" t="s">
        <v>962</v>
      </c>
      <c r="E18" s="12" t="s">
        <v>1460</v>
      </c>
      <c r="F18" s="11" t="s">
        <v>1459</v>
      </c>
    </row>
    <row r="19" spans="1:6" x14ac:dyDescent="0.2">
      <c r="A19" s="12" t="s">
        <v>944</v>
      </c>
      <c r="B19" s="12" t="s">
        <v>28</v>
      </c>
      <c r="C19" s="12" t="s">
        <v>29</v>
      </c>
      <c r="D19" s="12" t="s">
        <v>962</v>
      </c>
      <c r="E19" s="12" t="s">
        <v>1458</v>
      </c>
      <c r="F19" s="11" t="s">
        <v>1457</v>
      </c>
    </row>
    <row r="20" spans="1:6" x14ac:dyDescent="0.2">
      <c r="A20" s="12" t="s">
        <v>943</v>
      </c>
      <c r="B20" s="12" t="s">
        <v>396</v>
      </c>
      <c r="C20" s="12" t="s">
        <v>942</v>
      </c>
      <c r="D20" s="12" t="s">
        <v>962</v>
      </c>
      <c r="E20" s="12" t="s">
        <v>962</v>
      </c>
      <c r="F20" s="11" t="s">
        <v>962</v>
      </c>
    </row>
    <row r="21" spans="1:6" x14ac:dyDescent="0.2">
      <c r="A21" s="12" t="s">
        <v>941</v>
      </c>
      <c r="B21" s="12" t="s">
        <v>399</v>
      </c>
      <c r="C21" s="12" t="s">
        <v>400</v>
      </c>
      <c r="D21" s="12" t="s">
        <v>962</v>
      </c>
      <c r="E21" s="12" t="s">
        <v>962</v>
      </c>
      <c r="F21" s="11" t="s">
        <v>962</v>
      </c>
    </row>
    <row r="22" spans="1:6" x14ac:dyDescent="0.2">
      <c r="A22" s="12" t="s">
        <v>941</v>
      </c>
      <c r="B22" s="12" t="s">
        <v>399</v>
      </c>
      <c r="C22" s="12" t="s">
        <v>400</v>
      </c>
      <c r="D22" s="12" t="s">
        <v>962</v>
      </c>
      <c r="E22" s="12" t="s">
        <v>1456</v>
      </c>
      <c r="F22" s="11" t="s">
        <v>1446</v>
      </c>
    </row>
    <row r="23" spans="1:6" x14ac:dyDescent="0.2">
      <c r="A23" s="12" t="s">
        <v>941</v>
      </c>
      <c r="B23" s="12" t="s">
        <v>399</v>
      </c>
      <c r="C23" s="12" t="s">
        <v>400</v>
      </c>
      <c r="D23" s="12" t="s">
        <v>962</v>
      </c>
      <c r="E23" s="12" t="s">
        <v>1455</v>
      </c>
      <c r="F23" s="11" t="s">
        <v>1444</v>
      </c>
    </row>
    <row r="24" spans="1:6" x14ac:dyDescent="0.2">
      <c r="A24" s="12" t="s">
        <v>941</v>
      </c>
      <c r="B24" s="12" t="s">
        <v>399</v>
      </c>
      <c r="C24" s="12" t="s">
        <v>400</v>
      </c>
      <c r="D24" s="12" t="s">
        <v>962</v>
      </c>
      <c r="E24" s="12" t="s">
        <v>1454</v>
      </c>
      <c r="F24" s="11" t="s">
        <v>1442</v>
      </c>
    </row>
    <row r="25" spans="1:6" x14ac:dyDescent="0.2">
      <c r="A25" s="12" t="s">
        <v>941</v>
      </c>
      <c r="B25" s="12" t="s">
        <v>399</v>
      </c>
      <c r="C25" s="12" t="s">
        <v>400</v>
      </c>
      <c r="D25" s="12" t="s">
        <v>962</v>
      </c>
      <c r="E25" s="12" t="s">
        <v>1453</v>
      </c>
      <c r="F25" s="11" t="s">
        <v>1440</v>
      </c>
    </row>
    <row r="26" spans="1:6" x14ac:dyDescent="0.2">
      <c r="A26" s="12" t="s">
        <v>941</v>
      </c>
      <c r="B26" s="12" t="s">
        <v>399</v>
      </c>
      <c r="C26" s="12" t="s">
        <v>400</v>
      </c>
      <c r="D26" s="12" t="s">
        <v>962</v>
      </c>
      <c r="E26" s="12" t="s">
        <v>1452</v>
      </c>
      <c r="F26" s="11" t="s">
        <v>1438</v>
      </c>
    </row>
    <row r="27" spans="1:6" x14ac:dyDescent="0.2">
      <c r="A27" s="12" t="s">
        <v>941</v>
      </c>
      <c r="B27" s="12" t="s">
        <v>399</v>
      </c>
      <c r="C27" s="12" t="s">
        <v>400</v>
      </c>
      <c r="D27" s="12" t="s">
        <v>962</v>
      </c>
      <c r="E27" s="12" t="s">
        <v>1451</v>
      </c>
      <c r="F27" s="11" t="s">
        <v>1434</v>
      </c>
    </row>
    <row r="28" spans="1:6" x14ac:dyDescent="0.2">
      <c r="A28" s="12" t="s">
        <v>941</v>
      </c>
      <c r="B28" s="12" t="s">
        <v>399</v>
      </c>
      <c r="C28" s="12" t="s">
        <v>400</v>
      </c>
      <c r="D28" s="12" t="s">
        <v>962</v>
      </c>
      <c r="E28" s="12" t="s">
        <v>1450</v>
      </c>
      <c r="F28" s="11" t="s">
        <v>1436</v>
      </c>
    </row>
    <row r="29" spans="1:6" x14ac:dyDescent="0.2">
      <c r="A29" s="12" t="s">
        <v>941</v>
      </c>
      <c r="B29" s="12" t="s">
        <v>399</v>
      </c>
      <c r="C29" s="12" t="s">
        <v>400</v>
      </c>
      <c r="D29" s="12" t="s">
        <v>962</v>
      </c>
      <c r="E29" s="12" t="s">
        <v>1449</v>
      </c>
      <c r="F29" s="11" t="s">
        <v>1432</v>
      </c>
    </row>
    <row r="30" spans="1:6" x14ac:dyDescent="0.2">
      <c r="A30" s="12" t="s">
        <v>941</v>
      </c>
      <c r="B30" s="12" t="s">
        <v>399</v>
      </c>
      <c r="C30" s="12" t="s">
        <v>400</v>
      </c>
      <c r="D30" s="12" t="s">
        <v>962</v>
      </c>
      <c r="E30" s="12" t="s">
        <v>1448</v>
      </c>
      <c r="F30" s="11" t="s">
        <v>1446</v>
      </c>
    </row>
    <row r="31" spans="1:6" x14ac:dyDescent="0.2">
      <c r="A31" s="12" t="s">
        <v>941</v>
      </c>
      <c r="B31" s="12" t="s">
        <v>401</v>
      </c>
      <c r="C31" s="12" t="s">
        <v>402</v>
      </c>
      <c r="D31" s="12" t="s">
        <v>962</v>
      </c>
      <c r="E31" s="12" t="s">
        <v>962</v>
      </c>
      <c r="F31" s="11" t="s">
        <v>962</v>
      </c>
    </row>
    <row r="32" spans="1:6" x14ac:dyDescent="0.2">
      <c r="A32" s="12" t="s">
        <v>941</v>
      </c>
      <c r="B32" s="12" t="s">
        <v>401</v>
      </c>
      <c r="C32" s="12" t="s">
        <v>402</v>
      </c>
      <c r="D32" s="12" t="s">
        <v>962</v>
      </c>
      <c r="E32" s="12" t="s">
        <v>1447</v>
      </c>
      <c r="F32" s="11" t="s">
        <v>1446</v>
      </c>
    </row>
    <row r="33" spans="1:6" x14ac:dyDescent="0.2">
      <c r="A33" s="12" t="s">
        <v>941</v>
      </c>
      <c r="B33" s="12" t="s">
        <v>401</v>
      </c>
      <c r="C33" s="12" t="s">
        <v>402</v>
      </c>
      <c r="D33" s="12" t="s">
        <v>962</v>
      </c>
      <c r="E33" s="12" t="s">
        <v>1445</v>
      </c>
      <c r="F33" s="11" t="s">
        <v>1444</v>
      </c>
    </row>
    <row r="34" spans="1:6" x14ac:dyDescent="0.2">
      <c r="A34" s="12" t="s">
        <v>941</v>
      </c>
      <c r="B34" s="12" t="s">
        <v>401</v>
      </c>
      <c r="C34" s="12" t="s">
        <v>402</v>
      </c>
      <c r="D34" s="12" t="s">
        <v>962</v>
      </c>
      <c r="E34" s="12" t="s">
        <v>1443</v>
      </c>
      <c r="F34" s="11" t="s">
        <v>1442</v>
      </c>
    </row>
    <row r="35" spans="1:6" x14ac:dyDescent="0.2">
      <c r="A35" s="12" t="s">
        <v>941</v>
      </c>
      <c r="B35" s="12" t="s">
        <v>401</v>
      </c>
      <c r="C35" s="12" t="s">
        <v>402</v>
      </c>
      <c r="D35" s="12" t="s">
        <v>962</v>
      </c>
      <c r="E35" s="12" t="s">
        <v>1441</v>
      </c>
      <c r="F35" s="11" t="s">
        <v>1440</v>
      </c>
    </row>
    <row r="36" spans="1:6" x14ac:dyDescent="0.2">
      <c r="A36" s="12" t="s">
        <v>941</v>
      </c>
      <c r="B36" s="12" t="s">
        <v>401</v>
      </c>
      <c r="C36" s="12" t="s">
        <v>402</v>
      </c>
      <c r="D36" s="12" t="s">
        <v>962</v>
      </c>
      <c r="E36" s="12" t="s">
        <v>1439</v>
      </c>
      <c r="F36" s="11" t="s">
        <v>1438</v>
      </c>
    </row>
    <row r="37" spans="1:6" x14ac:dyDescent="0.2">
      <c r="A37" s="12" t="s">
        <v>941</v>
      </c>
      <c r="B37" s="12" t="s">
        <v>401</v>
      </c>
      <c r="C37" s="12" t="s">
        <v>402</v>
      </c>
      <c r="D37" s="12" t="s">
        <v>962</v>
      </c>
      <c r="E37" s="12" t="s">
        <v>1437</v>
      </c>
      <c r="F37" s="11" t="s">
        <v>1436</v>
      </c>
    </row>
    <row r="38" spans="1:6" x14ac:dyDescent="0.2">
      <c r="A38" s="12" t="s">
        <v>941</v>
      </c>
      <c r="B38" s="12" t="s">
        <v>401</v>
      </c>
      <c r="C38" s="12" t="s">
        <v>402</v>
      </c>
      <c r="D38" s="12" t="s">
        <v>962</v>
      </c>
      <c r="E38" s="12" t="s">
        <v>1435</v>
      </c>
      <c r="F38" s="11" t="s">
        <v>1434</v>
      </c>
    </row>
    <row r="39" spans="1:6" x14ac:dyDescent="0.2">
      <c r="A39" s="12" t="s">
        <v>941</v>
      </c>
      <c r="B39" s="12" t="s">
        <v>401</v>
      </c>
      <c r="C39" s="12" t="s">
        <v>402</v>
      </c>
      <c r="D39" s="12" t="s">
        <v>962</v>
      </c>
      <c r="E39" s="12" t="s">
        <v>1433</v>
      </c>
      <c r="F39" s="11" t="s">
        <v>1432</v>
      </c>
    </row>
    <row r="40" spans="1:6" x14ac:dyDescent="0.2">
      <c r="A40" s="12" t="s">
        <v>939</v>
      </c>
      <c r="B40" s="12" t="s">
        <v>332</v>
      </c>
      <c r="C40" s="12" t="s">
        <v>940</v>
      </c>
      <c r="D40" s="12" t="s">
        <v>962</v>
      </c>
      <c r="E40" s="12" t="s">
        <v>962</v>
      </c>
      <c r="F40" s="11" t="s">
        <v>962</v>
      </c>
    </row>
    <row r="41" spans="1:6" x14ac:dyDescent="0.2">
      <c r="A41" s="12" t="s">
        <v>939</v>
      </c>
      <c r="B41" s="12" t="s">
        <v>334</v>
      </c>
      <c r="C41" s="12" t="s">
        <v>938</v>
      </c>
      <c r="D41" s="12" t="s">
        <v>962</v>
      </c>
      <c r="E41" s="12" t="s">
        <v>962</v>
      </c>
      <c r="F41" s="11" t="s">
        <v>962</v>
      </c>
    </row>
    <row r="42" spans="1:6" x14ac:dyDescent="0.2">
      <c r="A42" s="12" t="s">
        <v>936</v>
      </c>
      <c r="B42" s="12" t="s">
        <v>167</v>
      </c>
      <c r="C42" s="12" t="s">
        <v>937</v>
      </c>
      <c r="D42" s="12" t="s">
        <v>962</v>
      </c>
      <c r="E42" s="12" t="s">
        <v>962</v>
      </c>
      <c r="F42" s="11" t="s">
        <v>962</v>
      </c>
    </row>
    <row r="43" spans="1:6" x14ac:dyDescent="0.2">
      <c r="A43" s="12" t="s">
        <v>936</v>
      </c>
      <c r="B43" s="12" t="s">
        <v>487</v>
      </c>
      <c r="C43" s="12" t="s">
        <v>935</v>
      </c>
      <c r="D43" s="12" t="s">
        <v>962</v>
      </c>
      <c r="E43" s="12" t="s">
        <v>962</v>
      </c>
      <c r="F43" s="11" t="s">
        <v>962</v>
      </c>
    </row>
    <row r="44" spans="1:6" x14ac:dyDescent="0.2">
      <c r="A44" s="12" t="s">
        <v>934</v>
      </c>
      <c r="B44" s="12" t="s">
        <v>22</v>
      </c>
      <c r="C44" s="12" t="s">
        <v>933</v>
      </c>
      <c r="D44" s="12" t="s">
        <v>962</v>
      </c>
      <c r="E44" s="12" t="s">
        <v>962</v>
      </c>
      <c r="F44" s="11" t="s">
        <v>962</v>
      </c>
    </row>
    <row r="45" spans="1:6" x14ac:dyDescent="0.2">
      <c r="A45" s="12" t="s">
        <v>932</v>
      </c>
      <c r="B45" s="12" t="s">
        <v>269</v>
      </c>
      <c r="C45" s="12" t="s">
        <v>931</v>
      </c>
      <c r="D45" s="12" t="s">
        <v>962</v>
      </c>
      <c r="E45" s="12" t="s">
        <v>962</v>
      </c>
      <c r="F45" s="11" t="s">
        <v>962</v>
      </c>
    </row>
    <row r="46" spans="1:6" x14ac:dyDescent="0.2">
      <c r="A46" s="12" t="s">
        <v>932</v>
      </c>
      <c r="B46" s="12" t="s">
        <v>269</v>
      </c>
      <c r="C46" s="12" t="s">
        <v>931</v>
      </c>
      <c r="D46" s="12" t="s">
        <v>962</v>
      </c>
      <c r="E46" s="12" t="s">
        <v>1431</v>
      </c>
      <c r="F46" s="11" t="s">
        <v>1430</v>
      </c>
    </row>
    <row r="47" spans="1:6" x14ac:dyDescent="0.2">
      <c r="A47" s="12" t="s">
        <v>932</v>
      </c>
      <c r="B47" s="12" t="s">
        <v>269</v>
      </c>
      <c r="C47" s="12" t="s">
        <v>931</v>
      </c>
      <c r="D47" s="12" t="s">
        <v>962</v>
      </c>
      <c r="E47" s="12" t="s">
        <v>1429</v>
      </c>
      <c r="F47" s="11" t="s">
        <v>1428</v>
      </c>
    </row>
    <row r="48" spans="1:6" x14ac:dyDescent="0.2">
      <c r="A48" s="12" t="s">
        <v>932</v>
      </c>
      <c r="B48" s="12" t="s">
        <v>269</v>
      </c>
      <c r="C48" s="12" t="s">
        <v>931</v>
      </c>
      <c r="D48" s="12" t="s">
        <v>962</v>
      </c>
      <c r="E48" s="12" t="s">
        <v>1427</v>
      </c>
      <c r="F48" s="11" t="s">
        <v>1426</v>
      </c>
    </row>
    <row r="49" spans="1:6" x14ac:dyDescent="0.2">
      <c r="A49" s="12" t="s">
        <v>930</v>
      </c>
      <c r="B49" s="12" t="s">
        <v>494</v>
      </c>
      <c r="C49" s="12" t="s">
        <v>929</v>
      </c>
      <c r="D49" s="12" t="s">
        <v>962</v>
      </c>
      <c r="E49" s="12" t="s">
        <v>962</v>
      </c>
      <c r="F49" s="11" t="s">
        <v>962</v>
      </c>
    </row>
    <row r="50" spans="1:6" x14ac:dyDescent="0.2">
      <c r="A50" s="12" t="s">
        <v>927</v>
      </c>
      <c r="B50" s="12" t="s">
        <v>259</v>
      </c>
      <c r="C50" s="12" t="s">
        <v>928</v>
      </c>
      <c r="D50" s="12" t="s">
        <v>962</v>
      </c>
      <c r="E50" s="12" t="s">
        <v>962</v>
      </c>
      <c r="F50" s="11" t="s">
        <v>962</v>
      </c>
    </row>
    <row r="51" spans="1:6" x14ac:dyDescent="0.2">
      <c r="A51" s="12" t="s">
        <v>927</v>
      </c>
      <c r="B51" s="12" t="s">
        <v>261</v>
      </c>
      <c r="C51" s="12" t="s">
        <v>926</v>
      </c>
      <c r="D51" s="12" t="s">
        <v>962</v>
      </c>
      <c r="E51" s="12" t="s">
        <v>962</v>
      </c>
      <c r="F51" s="11" t="s">
        <v>962</v>
      </c>
    </row>
    <row r="52" spans="1:6" x14ac:dyDescent="0.2">
      <c r="A52" s="12" t="s">
        <v>925</v>
      </c>
      <c r="B52" s="12" t="s">
        <v>104</v>
      </c>
      <c r="C52" s="12" t="s">
        <v>105</v>
      </c>
      <c r="D52" s="12" t="s">
        <v>962</v>
      </c>
      <c r="E52" s="12" t="s">
        <v>962</v>
      </c>
      <c r="F52" s="11" t="s">
        <v>962</v>
      </c>
    </row>
    <row r="53" spans="1:6" x14ac:dyDescent="0.2">
      <c r="A53" s="12" t="s">
        <v>925</v>
      </c>
      <c r="B53" s="12" t="s">
        <v>104</v>
      </c>
      <c r="C53" s="12" t="s">
        <v>105</v>
      </c>
      <c r="D53" s="12" t="s">
        <v>962</v>
      </c>
      <c r="E53" s="12" t="s">
        <v>1425</v>
      </c>
      <c r="F53" s="11" t="s">
        <v>1424</v>
      </c>
    </row>
    <row r="54" spans="1:6" x14ac:dyDescent="0.2">
      <c r="A54" s="12" t="s">
        <v>925</v>
      </c>
      <c r="B54" s="12" t="s">
        <v>104</v>
      </c>
      <c r="C54" s="12" t="s">
        <v>105</v>
      </c>
      <c r="D54" s="12" t="s">
        <v>962</v>
      </c>
      <c r="E54" s="12" t="s">
        <v>1423</v>
      </c>
      <c r="F54" s="11" t="s">
        <v>1422</v>
      </c>
    </row>
    <row r="55" spans="1:6" x14ac:dyDescent="0.2">
      <c r="A55" s="12" t="s">
        <v>925</v>
      </c>
      <c r="B55" s="12" t="s">
        <v>106</v>
      </c>
      <c r="C55" s="12" t="s">
        <v>107</v>
      </c>
      <c r="D55" s="12" t="s">
        <v>962</v>
      </c>
      <c r="E55" s="12" t="s">
        <v>962</v>
      </c>
      <c r="F55" s="11" t="s">
        <v>962</v>
      </c>
    </row>
    <row r="56" spans="1:6" x14ac:dyDescent="0.2">
      <c r="A56" s="12" t="s">
        <v>925</v>
      </c>
      <c r="B56" s="12" t="s">
        <v>106</v>
      </c>
      <c r="C56" s="12" t="s">
        <v>107</v>
      </c>
      <c r="D56" s="12" t="s">
        <v>962</v>
      </c>
      <c r="E56" s="12" t="s">
        <v>1421</v>
      </c>
      <c r="F56" s="11" t="s">
        <v>1420</v>
      </c>
    </row>
    <row r="57" spans="1:6" x14ac:dyDescent="0.2">
      <c r="A57" s="12" t="s">
        <v>922</v>
      </c>
      <c r="B57" s="12" t="s">
        <v>132</v>
      </c>
      <c r="C57" s="12" t="s">
        <v>924</v>
      </c>
      <c r="D57" s="12" t="s">
        <v>962</v>
      </c>
      <c r="E57" s="12" t="s">
        <v>962</v>
      </c>
      <c r="F57" s="11" t="s">
        <v>962</v>
      </c>
    </row>
    <row r="58" spans="1:6" x14ac:dyDescent="0.2">
      <c r="A58" s="12" t="s">
        <v>922</v>
      </c>
      <c r="B58" s="12" t="s">
        <v>135</v>
      </c>
      <c r="C58" s="12" t="s">
        <v>923</v>
      </c>
      <c r="D58" s="12" t="s">
        <v>962</v>
      </c>
      <c r="E58" s="12" t="s">
        <v>962</v>
      </c>
      <c r="F58" s="11" t="s">
        <v>962</v>
      </c>
    </row>
    <row r="59" spans="1:6" x14ac:dyDescent="0.2">
      <c r="A59" s="12" t="s">
        <v>922</v>
      </c>
      <c r="B59" s="12" t="s">
        <v>134</v>
      </c>
      <c r="C59" s="12" t="s">
        <v>921</v>
      </c>
      <c r="D59" s="12" t="s">
        <v>962</v>
      </c>
      <c r="E59" s="12" t="s">
        <v>962</v>
      </c>
      <c r="F59" s="11" t="s">
        <v>962</v>
      </c>
    </row>
    <row r="60" spans="1:6" x14ac:dyDescent="0.2">
      <c r="A60" s="12" t="s">
        <v>918</v>
      </c>
      <c r="B60" s="12" t="s">
        <v>102</v>
      </c>
      <c r="C60" s="12" t="s">
        <v>920</v>
      </c>
      <c r="D60" s="12" t="s">
        <v>962</v>
      </c>
      <c r="E60" s="12" t="s">
        <v>962</v>
      </c>
      <c r="F60" s="11" t="s">
        <v>962</v>
      </c>
    </row>
    <row r="61" spans="1:6" x14ac:dyDescent="0.2">
      <c r="A61" s="12" t="s">
        <v>918</v>
      </c>
      <c r="B61" s="12" t="s">
        <v>919</v>
      </c>
      <c r="C61" s="12" t="s">
        <v>915</v>
      </c>
      <c r="D61" s="12" t="s">
        <v>962</v>
      </c>
      <c r="E61" s="12" t="s">
        <v>1419</v>
      </c>
      <c r="F61" s="11" t="s">
        <v>1406</v>
      </c>
    </row>
    <row r="62" spans="1:6" x14ac:dyDescent="0.2">
      <c r="A62" s="12" t="s">
        <v>918</v>
      </c>
      <c r="B62" s="12" t="s">
        <v>917</v>
      </c>
      <c r="C62" s="12" t="s">
        <v>916</v>
      </c>
      <c r="D62" s="12" t="s">
        <v>962</v>
      </c>
      <c r="E62" s="12" t="s">
        <v>962</v>
      </c>
      <c r="F62" s="11" t="s">
        <v>962</v>
      </c>
    </row>
    <row r="63" spans="1:6" x14ac:dyDescent="0.2">
      <c r="A63" s="12" t="s">
        <v>912</v>
      </c>
      <c r="B63" s="12" t="s">
        <v>119</v>
      </c>
      <c r="C63" s="12" t="s">
        <v>120</v>
      </c>
      <c r="D63" s="12" t="s">
        <v>962</v>
      </c>
      <c r="E63" s="12" t="s">
        <v>962</v>
      </c>
      <c r="F63" s="11" t="s">
        <v>962</v>
      </c>
    </row>
    <row r="64" spans="1:6" x14ac:dyDescent="0.2">
      <c r="A64" s="12" t="s">
        <v>912</v>
      </c>
      <c r="B64" s="12" t="s">
        <v>119</v>
      </c>
      <c r="C64" s="12" t="s">
        <v>120</v>
      </c>
      <c r="D64" s="12" t="s">
        <v>962</v>
      </c>
      <c r="E64" s="12" t="s">
        <v>1418</v>
      </c>
      <c r="F64" s="11" t="s">
        <v>1386</v>
      </c>
    </row>
    <row r="65" spans="1:6" x14ac:dyDescent="0.2">
      <c r="A65" s="12" t="s">
        <v>912</v>
      </c>
      <c r="B65" s="12" t="s">
        <v>119</v>
      </c>
      <c r="C65" s="12" t="s">
        <v>120</v>
      </c>
      <c r="D65" s="12" t="s">
        <v>962</v>
      </c>
      <c r="E65" s="12" t="s">
        <v>1417</v>
      </c>
      <c r="F65" s="11" t="s">
        <v>1399</v>
      </c>
    </row>
    <row r="66" spans="1:6" x14ac:dyDescent="0.2">
      <c r="A66" s="12" t="s">
        <v>912</v>
      </c>
      <c r="B66" s="12" t="s">
        <v>119</v>
      </c>
      <c r="C66" s="12" t="s">
        <v>120</v>
      </c>
      <c r="D66" s="12" t="s">
        <v>962</v>
      </c>
      <c r="E66" s="12" t="s">
        <v>1416</v>
      </c>
      <c r="F66" s="11" t="s">
        <v>1398</v>
      </c>
    </row>
    <row r="67" spans="1:6" x14ac:dyDescent="0.2">
      <c r="A67" s="12" t="s">
        <v>912</v>
      </c>
      <c r="B67" s="12" t="s">
        <v>119</v>
      </c>
      <c r="C67" s="12" t="s">
        <v>120</v>
      </c>
      <c r="D67" s="12" t="s">
        <v>962</v>
      </c>
      <c r="E67" s="12" t="s">
        <v>1415</v>
      </c>
      <c r="F67" s="11" t="s">
        <v>1414</v>
      </c>
    </row>
    <row r="68" spans="1:6" x14ac:dyDescent="0.2">
      <c r="A68" s="12" t="s">
        <v>912</v>
      </c>
      <c r="B68" s="12" t="s">
        <v>119</v>
      </c>
      <c r="C68" s="12" t="s">
        <v>120</v>
      </c>
      <c r="D68" s="12" t="s">
        <v>962</v>
      </c>
      <c r="E68" s="12" t="s">
        <v>1413</v>
      </c>
      <c r="F68" s="11" t="s">
        <v>1382</v>
      </c>
    </row>
    <row r="69" spans="1:6" x14ac:dyDescent="0.2">
      <c r="A69" s="12" t="s">
        <v>912</v>
      </c>
      <c r="B69" s="12" t="s">
        <v>119</v>
      </c>
      <c r="C69" s="12" t="s">
        <v>120</v>
      </c>
      <c r="D69" s="12" t="s">
        <v>962</v>
      </c>
      <c r="E69" s="12" t="s">
        <v>1412</v>
      </c>
      <c r="F69" s="11" t="s">
        <v>1395</v>
      </c>
    </row>
    <row r="70" spans="1:6" x14ac:dyDescent="0.2">
      <c r="A70" s="12" t="s">
        <v>912</v>
      </c>
      <c r="B70" s="12" t="s">
        <v>119</v>
      </c>
      <c r="C70" s="12" t="s">
        <v>120</v>
      </c>
      <c r="D70" s="12" t="s">
        <v>962</v>
      </c>
      <c r="E70" s="12" t="s">
        <v>1411</v>
      </c>
      <c r="F70" s="11" t="s">
        <v>1410</v>
      </c>
    </row>
    <row r="71" spans="1:6" x14ac:dyDescent="0.2">
      <c r="A71" s="12" t="s">
        <v>912</v>
      </c>
      <c r="B71" s="12" t="s">
        <v>119</v>
      </c>
      <c r="C71" s="12" t="s">
        <v>120</v>
      </c>
      <c r="D71" s="12" t="s">
        <v>962</v>
      </c>
      <c r="E71" s="12" t="s">
        <v>1409</v>
      </c>
      <c r="F71" s="11" t="s">
        <v>1408</v>
      </c>
    </row>
    <row r="72" spans="1:6" x14ac:dyDescent="0.2">
      <c r="A72" s="12" t="s">
        <v>912</v>
      </c>
      <c r="B72" s="12" t="s">
        <v>119</v>
      </c>
      <c r="C72" s="12" t="s">
        <v>120</v>
      </c>
      <c r="D72" s="12" t="s">
        <v>962</v>
      </c>
      <c r="E72" s="12" t="s">
        <v>1407</v>
      </c>
      <c r="F72" s="11" t="s">
        <v>1406</v>
      </c>
    </row>
    <row r="73" spans="1:6" x14ac:dyDescent="0.2">
      <c r="A73" s="12" t="s">
        <v>912</v>
      </c>
      <c r="B73" s="12" t="s">
        <v>119</v>
      </c>
      <c r="C73" s="12" t="s">
        <v>120</v>
      </c>
      <c r="D73" s="12" t="s">
        <v>962</v>
      </c>
      <c r="E73" s="12" t="s">
        <v>1405</v>
      </c>
      <c r="F73" s="11" t="s">
        <v>1378</v>
      </c>
    </row>
    <row r="74" spans="1:6" x14ac:dyDescent="0.2">
      <c r="A74" s="12" t="s">
        <v>912</v>
      </c>
      <c r="B74" s="12" t="s">
        <v>119</v>
      </c>
      <c r="C74" s="12" t="s">
        <v>120</v>
      </c>
      <c r="D74" s="12" t="s">
        <v>962</v>
      </c>
      <c r="E74" s="12" t="s">
        <v>1404</v>
      </c>
      <c r="F74" s="11" t="s">
        <v>1388</v>
      </c>
    </row>
    <row r="75" spans="1:6" x14ac:dyDescent="0.2">
      <c r="A75" s="12" t="s">
        <v>912</v>
      </c>
      <c r="B75" s="12" t="s">
        <v>119</v>
      </c>
      <c r="C75" s="12" t="s">
        <v>120</v>
      </c>
      <c r="D75" s="12" t="s">
        <v>962</v>
      </c>
      <c r="E75" s="12" t="s">
        <v>1403</v>
      </c>
      <c r="F75" s="11" t="s">
        <v>1402</v>
      </c>
    </row>
    <row r="76" spans="1:6" x14ac:dyDescent="0.2">
      <c r="A76" s="12" t="s">
        <v>912</v>
      </c>
      <c r="B76" s="12" t="s">
        <v>121</v>
      </c>
      <c r="C76" s="12" t="s">
        <v>122</v>
      </c>
      <c r="D76" s="12" t="s">
        <v>962</v>
      </c>
      <c r="E76" s="12" t="s">
        <v>962</v>
      </c>
      <c r="F76" s="11" t="s">
        <v>962</v>
      </c>
    </row>
    <row r="77" spans="1:6" x14ac:dyDescent="0.2">
      <c r="A77" s="12" t="s">
        <v>912</v>
      </c>
      <c r="B77" s="12" t="s">
        <v>121</v>
      </c>
      <c r="C77" s="12" t="s">
        <v>122</v>
      </c>
      <c r="D77" s="12" t="s">
        <v>962</v>
      </c>
      <c r="E77" s="12" t="s">
        <v>1401</v>
      </c>
      <c r="F77" s="11" t="s">
        <v>1386</v>
      </c>
    </row>
    <row r="78" spans="1:6" x14ac:dyDescent="0.2">
      <c r="A78" s="12" t="s">
        <v>912</v>
      </c>
      <c r="B78" s="12" t="s">
        <v>121</v>
      </c>
      <c r="C78" s="12" t="s">
        <v>122</v>
      </c>
      <c r="D78" s="12" t="s">
        <v>962</v>
      </c>
      <c r="E78" s="12" t="s">
        <v>1400</v>
      </c>
      <c r="F78" s="11" t="s">
        <v>1399</v>
      </c>
    </row>
    <row r="79" spans="1:6" x14ac:dyDescent="0.2">
      <c r="A79" s="12" t="s">
        <v>912</v>
      </c>
      <c r="B79" s="12" t="s">
        <v>121</v>
      </c>
      <c r="C79" s="12" t="s">
        <v>122</v>
      </c>
      <c r="D79" s="12" t="s">
        <v>962</v>
      </c>
      <c r="E79" s="12" t="s">
        <v>911</v>
      </c>
      <c r="F79" s="11" t="s">
        <v>1398</v>
      </c>
    </row>
    <row r="80" spans="1:6" x14ac:dyDescent="0.2">
      <c r="A80" s="12" t="s">
        <v>912</v>
      </c>
      <c r="B80" s="12" t="s">
        <v>121</v>
      </c>
      <c r="C80" s="12" t="s">
        <v>122</v>
      </c>
      <c r="D80" s="12" t="s">
        <v>962</v>
      </c>
      <c r="E80" s="12" t="s">
        <v>1397</v>
      </c>
      <c r="F80" s="11" t="s">
        <v>1382</v>
      </c>
    </row>
    <row r="81" spans="1:6" x14ac:dyDescent="0.2">
      <c r="A81" s="12" t="s">
        <v>912</v>
      </c>
      <c r="B81" s="12" t="s">
        <v>121</v>
      </c>
      <c r="C81" s="12" t="s">
        <v>122</v>
      </c>
      <c r="D81" s="12" t="s">
        <v>962</v>
      </c>
      <c r="E81" s="12" t="s">
        <v>1396</v>
      </c>
      <c r="F81" s="11" t="s">
        <v>1395</v>
      </c>
    </row>
    <row r="82" spans="1:6" x14ac:dyDescent="0.2">
      <c r="A82" s="12" t="s">
        <v>912</v>
      </c>
      <c r="B82" s="12" t="s">
        <v>121</v>
      </c>
      <c r="C82" s="12" t="s">
        <v>122</v>
      </c>
      <c r="D82" s="12" t="s">
        <v>962</v>
      </c>
      <c r="E82" s="12" t="s">
        <v>1394</v>
      </c>
      <c r="F82" s="11" t="s">
        <v>1393</v>
      </c>
    </row>
    <row r="83" spans="1:6" x14ac:dyDescent="0.2">
      <c r="A83" s="12" t="s">
        <v>912</v>
      </c>
      <c r="B83" s="12" t="s">
        <v>121</v>
      </c>
      <c r="C83" s="12" t="s">
        <v>122</v>
      </c>
      <c r="D83" s="12" t="s">
        <v>962</v>
      </c>
      <c r="E83" s="12" t="s">
        <v>1392</v>
      </c>
      <c r="F83" s="11" t="s">
        <v>1391</v>
      </c>
    </row>
    <row r="84" spans="1:6" x14ac:dyDescent="0.2">
      <c r="A84" s="12" t="s">
        <v>912</v>
      </c>
      <c r="B84" s="12" t="s">
        <v>121</v>
      </c>
      <c r="C84" s="12" t="s">
        <v>122</v>
      </c>
      <c r="D84" s="12" t="s">
        <v>962</v>
      </c>
      <c r="E84" s="12" t="s">
        <v>1390</v>
      </c>
      <c r="F84" s="11" t="s">
        <v>1378</v>
      </c>
    </row>
    <row r="85" spans="1:6" x14ac:dyDescent="0.2">
      <c r="A85" s="12" t="s">
        <v>912</v>
      </c>
      <c r="B85" s="12" t="s">
        <v>121</v>
      </c>
      <c r="C85" s="12" t="s">
        <v>122</v>
      </c>
      <c r="D85" s="12" t="s">
        <v>962</v>
      </c>
      <c r="E85" s="12" t="s">
        <v>1389</v>
      </c>
      <c r="F85" s="11" t="s">
        <v>1388</v>
      </c>
    </row>
    <row r="86" spans="1:6" x14ac:dyDescent="0.2">
      <c r="A86" s="12" t="s">
        <v>912</v>
      </c>
      <c r="B86" s="12" t="s">
        <v>118</v>
      </c>
      <c r="C86" s="12" t="s">
        <v>915</v>
      </c>
      <c r="D86" s="12" t="s">
        <v>962</v>
      </c>
      <c r="E86" s="12" t="s">
        <v>962</v>
      </c>
      <c r="F86" s="11" t="s">
        <v>962</v>
      </c>
    </row>
    <row r="87" spans="1:6" x14ac:dyDescent="0.2">
      <c r="A87" s="12" t="s">
        <v>912</v>
      </c>
      <c r="B87" s="12" t="s">
        <v>118</v>
      </c>
      <c r="C87" s="12" t="s">
        <v>915</v>
      </c>
      <c r="D87" s="12" t="s">
        <v>962</v>
      </c>
      <c r="E87" s="12" t="s">
        <v>1387</v>
      </c>
      <c r="F87" s="11" t="s">
        <v>1386</v>
      </c>
    </row>
    <row r="88" spans="1:6" x14ac:dyDescent="0.2">
      <c r="A88" s="12" t="s">
        <v>912</v>
      </c>
      <c r="B88" s="12" t="s">
        <v>118</v>
      </c>
      <c r="C88" s="12" t="s">
        <v>915</v>
      </c>
      <c r="D88" s="12" t="s">
        <v>962</v>
      </c>
      <c r="E88" s="12" t="s">
        <v>1385</v>
      </c>
      <c r="F88" s="11" t="s">
        <v>1384</v>
      </c>
    </row>
    <row r="89" spans="1:6" x14ac:dyDescent="0.2">
      <c r="A89" s="12" t="s">
        <v>912</v>
      </c>
      <c r="B89" s="12" t="s">
        <v>118</v>
      </c>
      <c r="C89" s="12" t="s">
        <v>915</v>
      </c>
      <c r="D89" s="12" t="s">
        <v>962</v>
      </c>
      <c r="E89" s="12" t="s">
        <v>1383</v>
      </c>
      <c r="F89" s="11" t="s">
        <v>1382</v>
      </c>
    </row>
    <row r="90" spans="1:6" x14ac:dyDescent="0.2">
      <c r="A90" s="12" t="s">
        <v>912</v>
      </c>
      <c r="B90" s="12" t="s">
        <v>118</v>
      </c>
      <c r="C90" s="12" t="s">
        <v>915</v>
      </c>
      <c r="D90" s="12" t="s">
        <v>962</v>
      </c>
      <c r="E90" s="12" t="s">
        <v>1381</v>
      </c>
      <c r="F90" s="11" t="s">
        <v>1380</v>
      </c>
    </row>
    <row r="91" spans="1:6" x14ac:dyDescent="0.2">
      <c r="A91" s="12" t="s">
        <v>912</v>
      </c>
      <c r="B91" s="12" t="s">
        <v>118</v>
      </c>
      <c r="C91" s="12" t="s">
        <v>915</v>
      </c>
      <c r="D91" s="12" t="s">
        <v>962</v>
      </c>
      <c r="E91" s="12" t="s">
        <v>1379</v>
      </c>
      <c r="F91" s="11" t="s">
        <v>1378</v>
      </c>
    </row>
    <row r="92" spans="1:6" x14ac:dyDescent="0.2">
      <c r="A92" s="12" t="s">
        <v>912</v>
      </c>
      <c r="B92" s="12" t="s">
        <v>118</v>
      </c>
      <c r="C92" s="12" t="s">
        <v>915</v>
      </c>
      <c r="D92" s="12" t="s">
        <v>962</v>
      </c>
      <c r="E92" s="12" t="s">
        <v>1377</v>
      </c>
      <c r="F92" s="11" t="s">
        <v>1376</v>
      </c>
    </row>
    <row r="93" spans="1:6" x14ac:dyDescent="0.2">
      <c r="A93" s="12" t="s">
        <v>912</v>
      </c>
      <c r="B93" s="12" t="s">
        <v>118</v>
      </c>
      <c r="C93" s="12" t="s">
        <v>915</v>
      </c>
      <c r="D93" s="12" t="s">
        <v>962</v>
      </c>
      <c r="E93" s="12" t="s">
        <v>1375</v>
      </c>
      <c r="F93" s="11" t="s">
        <v>1374</v>
      </c>
    </row>
    <row r="94" spans="1:6" x14ac:dyDescent="0.2">
      <c r="A94" s="12" t="s">
        <v>912</v>
      </c>
      <c r="B94" s="12" t="s">
        <v>914</v>
      </c>
      <c r="C94" s="12" t="s">
        <v>913</v>
      </c>
      <c r="D94" s="12" t="s">
        <v>962</v>
      </c>
      <c r="E94" s="12" t="s">
        <v>962</v>
      </c>
      <c r="F94" s="11" t="s">
        <v>962</v>
      </c>
    </row>
    <row r="95" spans="1:6" x14ac:dyDescent="0.2">
      <c r="A95" s="12" t="s">
        <v>912</v>
      </c>
      <c r="B95" s="12" t="s">
        <v>911</v>
      </c>
      <c r="C95" s="12" t="s">
        <v>910</v>
      </c>
      <c r="D95" s="12" t="s">
        <v>962</v>
      </c>
      <c r="E95" s="12" t="s">
        <v>962</v>
      </c>
      <c r="F95" s="11" t="s">
        <v>962</v>
      </c>
    </row>
    <row r="96" spans="1:6" x14ac:dyDescent="0.2">
      <c r="A96" s="12" t="s">
        <v>903</v>
      </c>
      <c r="B96" s="12" t="s">
        <v>152</v>
      </c>
      <c r="C96" s="12" t="s">
        <v>153</v>
      </c>
      <c r="D96" s="12" t="s">
        <v>962</v>
      </c>
      <c r="E96" s="12" t="s">
        <v>962</v>
      </c>
      <c r="F96" s="11" t="s">
        <v>962</v>
      </c>
    </row>
    <row r="97" spans="1:6" x14ac:dyDescent="0.2">
      <c r="A97" s="12" t="s">
        <v>903</v>
      </c>
      <c r="B97" s="12" t="s">
        <v>909</v>
      </c>
      <c r="C97" s="12" t="s">
        <v>908</v>
      </c>
      <c r="D97" s="12" t="s">
        <v>962</v>
      </c>
      <c r="E97" s="12" t="s">
        <v>962</v>
      </c>
      <c r="F97" s="11" t="s">
        <v>962</v>
      </c>
    </row>
    <row r="98" spans="1:6" x14ac:dyDescent="0.2">
      <c r="A98" s="12" t="s">
        <v>903</v>
      </c>
      <c r="B98" s="12" t="s">
        <v>907</v>
      </c>
      <c r="C98" s="12" t="s">
        <v>906</v>
      </c>
      <c r="D98" s="12" t="s">
        <v>962</v>
      </c>
      <c r="E98" s="12" t="s">
        <v>962</v>
      </c>
      <c r="F98" s="11" t="s">
        <v>962</v>
      </c>
    </row>
    <row r="99" spans="1:6" x14ac:dyDescent="0.2">
      <c r="A99" s="12" t="s">
        <v>903</v>
      </c>
      <c r="B99" s="12" t="s">
        <v>493</v>
      </c>
      <c r="C99" s="12" t="s">
        <v>905</v>
      </c>
      <c r="D99" s="12" t="s">
        <v>962</v>
      </c>
      <c r="E99" s="12" t="s">
        <v>962</v>
      </c>
      <c r="F99" s="11" t="s">
        <v>962</v>
      </c>
    </row>
    <row r="100" spans="1:6" x14ac:dyDescent="0.2">
      <c r="A100" s="12" t="s">
        <v>903</v>
      </c>
      <c r="B100" s="12" t="s">
        <v>450</v>
      </c>
      <c r="C100" s="12" t="s">
        <v>904</v>
      </c>
      <c r="D100" s="12" t="s">
        <v>962</v>
      </c>
      <c r="E100" s="12" t="s">
        <v>962</v>
      </c>
      <c r="F100" s="11" t="s">
        <v>962</v>
      </c>
    </row>
    <row r="101" spans="1:6" x14ac:dyDescent="0.2">
      <c r="A101" s="12" t="s">
        <v>903</v>
      </c>
      <c r="B101" s="12" t="s">
        <v>169</v>
      </c>
      <c r="C101" s="12" t="s">
        <v>902</v>
      </c>
      <c r="D101" s="12" t="s">
        <v>962</v>
      </c>
      <c r="E101" s="12" t="s">
        <v>962</v>
      </c>
      <c r="F101" s="11" t="s">
        <v>962</v>
      </c>
    </row>
    <row r="102" spans="1:6" x14ac:dyDescent="0.2">
      <c r="A102" s="12" t="s">
        <v>900</v>
      </c>
      <c r="B102" s="12" t="s">
        <v>235</v>
      </c>
      <c r="C102" s="12" t="s">
        <v>901</v>
      </c>
      <c r="D102" s="12" t="s">
        <v>962</v>
      </c>
      <c r="E102" s="12" t="s">
        <v>962</v>
      </c>
      <c r="F102" s="11" t="s">
        <v>962</v>
      </c>
    </row>
    <row r="103" spans="1:6" x14ac:dyDescent="0.2">
      <c r="A103" s="12" t="s">
        <v>900</v>
      </c>
      <c r="B103" s="12" t="s">
        <v>899</v>
      </c>
      <c r="C103" s="12" t="s">
        <v>898</v>
      </c>
      <c r="D103" s="12" t="s">
        <v>962</v>
      </c>
      <c r="E103" s="12" t="s">
        <v>962</v>
      </c>
      <c r="F103" s="11" t="s">
        <v>962</v>
      </c>
    </row>
    <row r="104" spans="1:6" x14ac:dyDescent="0.2">
      <c r="A104" s="12" t="s">
        <v>897</v>
      </c>
      <c r="B104" s="12" t="s">
        <v>185</v>
      </c>
      <c r="C104" s="12" t="s">
        <v>536</v>
      </c>
      <c r="D104" s="12" t="s">
        <v>962</v>
      </c>
      <c r="E104" s="12" t="s">
        <v>962</v>
      </c>
      <c r="F104" s="11" t="s">
        <v>962</v>
      </c>
    </row>
    <row r="105" spans="1:6" x14ac:dyDescent="0.2">
      <c r="A105" s="12" t="s">
        <v>894</v>
      </c>
      <c r="B105" s="12" t="s">
        <v>896</v>
      </c>
      <c r="C105" s="12" t="s">
        <v>895</v>
      </c>
      <c r="D105" s="12" t="s">
        <v>962</v>
      </c>
      <c r="E105" s="12" t="s">
        <v>962</v>
      </c>
      <c r="F105" s="11" t="s">
        <v>962</v>
      </c>
    </row>
    <row r="106" spans="1:6" x14ac:dyDescent="0.2">
      <c r="A106" s="12" t="s">
        <v>894</v>
      </c>
      <c r="B106" s="12" t="s">
        <v>161</v>
      </c>
      <c r="C106" s="12" t="s">
        <v>893</v>
      </c>
      <c r="D106" s="12" t="s">
        <v>962</v>
      </c>
      <c r="E106" s="12" t="s">
        <v>962</v>
      </c>
      <c r="F106" s="11" t="s">
        <v>962</v>
      </c>
    </row>
    <row r="107" spans="1:6" x14ac:dyDescent="0.2">
      <c r="A107" s="12" t="s">
        <v>892</v>
      </c>
      <c r="B107" s="12" t="s">
        <v>422</v>
      </c>
      <c r="C107" s="12" t="s">
        <v>891</v>
      </c>
      <c r="D107" s="12" t="s">
        <v>962</v>
      </c>
      <c r="E107" s="12" t="s">
        <v>962</v>
      </c>
      <c r="F107" s="11" t="s">
        <v>962</v>
      </c>
    </row>
    <row r="108" spans="1:6" x14ac:dyDescent="0.2">
      <c r="A108" s="12" t="s">
        <v>886</v>
      </c>
      <c r="B108" s="12" t="s">
        <v>890</v>
      </c>
      <c r="C108" s="12" t="s">
        <v>889</v>
      </c>
      <c r="D108" s="12" t="s">
        <v>962</v>
      </c>
      <c r="E108" s="12" t="s">
        <v>962</v>
      </c>
      <c r="F108" s="11" t="s">
        <v>962</v>
      </c>
    </row>
    <row r="109" spans="1:6" x14ac:dyDescent="0.2">
      <c r="A109" s="12" t="s">
        <v>886</v>
      </c>
      <c r="B109" s="12" t="s">
        <v>888</v>
      </c>
      <c r="C109" s="12" t="s">
        <v>887</v>
      </c>
      <c r="D109" s="12" t="s">
        <v>962</v>
      </c>
      <c r="E109" s="12" t="s">
        <v>962</v>
      </c>
      <c r="F109" s="11" t="s">
        <v>962</v>
      </c>
    </row>
    <row r="110" spans="1:6" x14ac:dyDescent="0.2">
      <c r="A110" s="12" t="s">
        <v>886</v>
      </c>
      <c r="B110" s="12" t="s">
        <v>464</v>
      </c>
      <c r="C110" s="12" t="s">
        <v>885</v>
      </c>
      <c r="D110" s="12" t="s">
        <v>962</v>
      </c>
      <c r="E110" s="12" t="s">
        <v>962</v>
      </c>
      <c r="F110" s="11" t="s">
        <v>962</v>
      </c>
    </row>
    <row r="111" spans="1:6" x14ac:dyDescent="0.2">
      <c r="A111" s="12" t="s">
        <v>884</v>
      </c>
      <c r="B111" s="12" t="s">
        <v>283</v>
      </c>
      <c r="C111" s="12" t="s">
        <v>883</v>
      </c>
      <c r="D111" s="12" t="s">
        <v>962</v>
      </c>
      <c r="E111" s="12" t="s">
        <v>962</v>
      </c>
      <c r="F111" s="11" t="s">
        <v>962</v>
      </c>
    </row>
    <row r="112" spans="1:6" x14ac:dyDescent="0.2">
      <c r="A112" s="12" t="s">
        <v>880</v>
      </c>
      <c r="B112" s="12" t="s">
        <v>284</v>
      </c>
      <c r="C112" s="12" t="s">
        <v>882</v>
      </c>
      <c r="D112" s="12" t="s">
        <v>962</v>
      </c>
      <c r="E112" s="12" t="s">
        <v>962</v>
      </c>
      <c r="F112" s="11" t="s">
        <v>962</v>
      </c>
    </row>
    <row r="113" spans="1:6" x14ac:dyDescent="0.2">
      <c r="A113" s="12" t="s">
        <v>880</v>
      </c>
      <c r="B113" s="12" t="s">
        <v>285</v>
      </c>
      <c r="C113" s="12" t="s">
        <v>881</v>
      </c>
      <c r="D113" s="12" t="s">
        <v>962</v>
      </c>
      <c r="E113" s="12" t="s">
        <v>962</v>
      </c>
      <c r="F113" s="11" t="s">
        <v>962</v>
      </c>
    </row>
    <row r="114" spans="1:6" x14ac:dyDescent="0.2">
      <c r="A114" s="12" t="s">
        <v>880</v>
      </c>
      <c r="B114" s="12" t="s">
        <v>466</v>
      </c>
      <c r="C114" s="12" t="s">
        <v>879</v>
      </c>
      <c r="D114" s="12" t="s">
        <v>962</v>
      </c>
      <c r="E114" s="12" t="s">
        <v>962</v>
      </c>
      <c r="F114" s="11" t="s">
        <v>962</v>
      </c>
    </row>
    <row r="115" spans="1:6" x14ac:dyDescent="0.2">
      <c r="A115" s="12" t="s">
        <v>878</v>
      </c>
      <c r="B115" s="12" t="s">
        <v>411</v>
      </c>
      <c r="C115" s="12" t="s">
        <v>877</v>
      </c>
      <c r="D115" s="12" t="s">
        <v>962</v>
      </c>
      <c r="E115" s="12" t="s">
        <v>962</v>
      </c>
      <c r="F115" s="11" t="s">
        <v>962</v>
      </c>
    </row>
    <row r="116" spans="1:6" x14ac:dyDescent="0.2">
      <c r="A116" s="12" t="s">
        <v>870</v>
      </c>
      <c r="B116" s="12" t="s">
        <v>876</v>
      </c>
      <c r="C116" s="12" t="s">
        <v>871</v>
      </c>
      <c r="D116" s="12" t="s">
        <v>962</v>
      </c>
      <c r="E116" s="12" t="s">
        <v>962</v>
      </c>
      <c r="F116" s="11" t="s">
        <v>962</v>
      </c>
    </row>
    <row r="117" spans="1:6" x14ac:dyDescent="0.2">
      <c r="A117" s="12" t="s">
        <v>870</v>
      </c>
      <c r="B117" s="12" t="s">
        <v>875</v>
      </c>
      <c r="C117" s="12" t="s">
        <v>874</v>
      </c>
      <c r="D117" s="12" t="s">
        <v>962</v>
      </c>
      <c r="E117" s="12" t="s">
        <v>962</v>
      </c>
      <c r="F117" s="11" t="s">
        <v>962</v>
      </c>
    </row>
    <row r="118" spans="1:6" x14ac:dyDescent="0.2">
      <c r="A118" s="12" t="s">
        <v>870</v>
      </c>
      <c r="B118" s="12" t="s">
        <v>873</v>
      </c>
      <c r="C118" s="12" t="s">
        <v>872</v>
      </c>
      <c r="D118" s="12" t="s">
        <v>962</v>
      </c>
      <c r="E118" s="12" t="s">
        <v>962</v>
      </c>
      <c r="F118" s="11" t="s">
        <v>962</v>
      </c>
    </row>
    <row r="119" spans="1:6" x14ac:dyDescent="0.2">
      <c r="A119" s="12" t="s">
        <v>870</v>
      </c>
      <c r="B119" s="12" t="s">
        <v>10</v>
      </c>
      <c r="C119" s="12" t="s">
        <v>871</v>
      </c>
      <c r="D119" s="12" t="s">
        <v>962</v>
      </c>
      <c r="E119" s="12" t="s">
        <v>962</v>
      </c>
      <c r="F119" s="11" t="s">
        <v>962</v>
      </c>
    </row>
    <row r="120" spans="1:6" x14ac:dyDescent="0.2">
      <c r="A120" s="12" t="s">
        <v>870</v>
      </c>
      <c r="B120" s="12" t="s">
        <v>275</v>
      </c>
      <c r="C120" s="12" t="s">
        <v>869</v>
      </c>
      <c r="D120" s="12" t="s">
        <v>962</v>
      </c>
      <c r="E120" s="12" t="s">
        <v>962</v>
      </c>
      <c r="F120" s="11" t="s">
        <v>962</v>
      </c>
    </row>
    <row r="121" spans="1:6" x14ac:dyDescent="0.2">
      <c r="A121" s="12" t="s">
        <v>870</v>
      </c>
      <c r="B121" s="12" t="s">
        <v>275</v>
      </c>
      <c r="C121" s="12" t="s">
        <v>869</v>
      </c>
      <c r="D121" s="12" t="s">
        <v>962</v>
      </c>
      <c r="E121" s="12" t="s">
        <v>1373</v>
      </c>
      <c r="F121" s="11" t="s">
        <v>1372</v>
      </c>
    </row>
    <row r="122" spans="1:6" x14ac:dyDescent="0.2">
      <c r="A122" s="12" t="s">
        <v>870</v>
      </c>
      <c r="B122" s="12" t="s">
        <v>275</v>
      </c>
      <c r="C122" s="12" t="s">
        <v>869</v>
      </c>
      <c r="D122" s="12" t="s">
        <v>962</v>
      </c>
      <c r="E122" s="12" t="s">
        <v>1371</v>
      </c>
      <c r="F122" s="11" t="s">
        <v>1370</v>
      </c>
    </row>
    <row r="123" spans="1:6" x14ac:dyDescent="0.2">
      <c r="A123" s="12" t="s">
        <v>870</v>
      </c>
      <c r="B123" s="12" t="s">
        <v>275</v>
      </c>
      <c r="C123" s="12" t="s">
        <v>869</v>
      </c>
      <c r="D123" s="12" t="s">
        <v>962</v>
      </c>
      <c r="E123" s="12" t="s">
        <v>1369</v>
      </c>
      <c r="F123" s="11" t="s">
        <v>1368</v>
      </c>
    </row>
    <row r="124" spans="1:6" x14ac:dyDescent="0.2">
      <c r="A124" s="12" t="s">
        <v>870</v>
      </c>
      <c r="B124" s="12" t="s">
        <v>275</v>
      </c>
      <c r="C124" s="12" t="s">
        <v>869</v>
      </c>
      <c r="D124" s="12" t="s">
        <v>962</v>
      </c>
      <c r="E124" s="12" t="s">
        <v>1367</v>
      </c>
      <c r="F124" s="11" t="s">
        <v>1184</v>
      </c>
    </row>
    <row r="125" spans="1:6" x14ac:dyDescent="0.2">
      <c r="A125" s="12" t="s">
        <v>867</v>
      </c>
      <c r="B125" s="12" t="s">
        <v>452</v>
      </c>
      <c r="C125" s="12" t="s">
        <v>868</v>
      </c>
      <c r="D125" s="12" t="s">
        <v>962</v>
      </c>
      <c r="E125" s="12" t="s">
        <v>962</v>
      </c>
      <c r="F125" s="11" t="s">
        <v>962</v>
      </c>
    </row>
    <row r="126" spans="1:6" x14ac:dyDescent="0.2">
      <c r="A126" s="12" t="s">
        <v>867</v>
      </c>
      <c r="B126" s="12" t="s">
        <v>866</v>
      </c>
      <c r="C126" s="12" t="s">
        <v>865</v>
      </c>
      <c r="D126" s="12" t="s">
        <v>962</v>
      </c>
      <c r="E126" s="12" t="s">
        <v>962</v>
      </c>
      <c r="F126" s="11" t="s">
        <v>962</v>
      </c>
    </row>
    <row r="127" spans="1:6" x14ac:dyDescent="0.2">
      <c r="A127" s="12" t="s">
        <v>864</v>
      </c>
      <c r="B127" s="12" t="s">
        <v>174</v>
      </c>
      <c r="C127" s="12" t="s">
        <v>175</v>
      </c>
      <c r="D127" s="12" t="s">
        <v>962</v>
      </c>
      <c r="E127" s="12" t="s">
        <v>962</v>
      </c>
      <c r="F127" s="11" t="s">
        <v>962</v>
      </c>
    </row>
    <row r="128" spans="1:6" x14ac:dyDescent="0.2">
      <c r="A128" s="12" t="s">
        <v>864</v>
      </c>
      <c r="B128" s="12" t="s">
        <v>174</v>
      </c>
      <c r="C128" s="12" t="s">
        <v>175</v>
      </c>
      <c r="D128" s="12" t="s">
        <v>962</v>
      </c>
      <c r="E128" s="12" t="s">
        <v>1366</v>
      </c>
      <c r="F128" s="11" t="s">
        <v>841</v>
      </c>
    </row>
    <row r="129" spans="1:6" x14ac:dyDescent="0.2">
      <c r="A129" s="12" t="s">
        <v>864</v>
      </c>
      <c r="B129" s="12" t="s">
        <v>174</v>
      </c>
      <c r="C129" s="12" t="s">
        <v>175</v>
      </c>
      <c r="D129" s="12" t="s">
        <v>962</v>
      </c>
      <c r="E129" s="12" t="s">
        <v>1365</v>
      </c>
      <c r="F129" s="11" t="s">
        <v>1364</v>
      </c>
    </row>
    <row r="130" spans="1:6" x14ac:dyDescent="0.2">
      <c r="A130" s="12" t="s">
        <v>864</v>
      </c>
      <c r="B130" s="12" t="s">
        <v>174</v>
      </c>
      <c r="C130" s="12" t="s">
        <v>175</v>
      </c>
      <c r="D130" s="12" t="s">
        <v>962</v>
      </c>
      <c r="E130" s="12" t="s">
        <v>1363</v>
      </c>
      <c r="F130" s="11" t="s">
        <v>1362</v>
      </c>
    </row>
    <row r="131" spans="1:6" x14ac:dyDescent="0.2">
      <c r="A131" s="12" t="s">
        <v>864</v>
      </c>
      <c r="B131" s="12" t="s">
        <v>174</v>
      </c>
      <c r="C131" s="12" t="s">
        <v>175</v>
      </c>
      <c r="D131" s="12" t="s">
        <v>962</v>
      </c>
      <c r="E131" s="12" t="s">
        <v>1361</v>
      </c>
      <c r="F131" s="11" t="s">
        <v>1360</v>
      </c>
    </row>
    <row r="132" spans="1:6" x14ac:dyDescent="0.2">
      <c r="A132" s="12" t="s">
        <v>864</v>
      </c>
      <c r="B132" s="12" t="s">
        <v>174</v>
      </c>
      <c r="C132" s="12" t="s">
        <v>175</v>
      </c>
      <c r="D132" s="12" t="s">
        <v>962</v>
      </c>
      <c r="E132" s="12" t="s">
        <v>1359</v>
      </c>
      <c r="F132" s="11" t="s">
        <v>1358</v>
      </c>
    </row>
    <row r="133" spans="1:6" x14ac:dyDescent="0.2">
      <c r="A133" s="12" t="s">
        <v>864</v>
      </c>
      <c r="B133" s="12" t="s">
        <v>174</v>
      </c>
      <c r="C133" s="12" t="s">
        <v>175</v>
      </c>
      <c r="D133" s="12" t="s">
        <v>962</v>
      </c>
      <c r="E133" s="12" t="s">
        <v>1357</v>
      </c>
      <c r="F133" s="11" t="s">
        <v>1356</v>
      </c>
    </row>
    <row r="134" spans="1:6" x14ac:dyDescent="0.2">
      <c r="A134" s="12" t="s">
        <v>864</v>
      </c>
      <c r="B134" s="12" t="s">
        <v>174</v>
      </c>
      <c r="C134" s="12" t="s">
        <v>175</v>
      </c>
      <c r="D134" s="12" t="s">
        <v>962</v>
      </c>
      <c r="E134" s="12" t="s">
        <v>1355</v>
      </c>
      <c r="F134" s="11" t="s">
        <v>1354</v>
      </c>
    </row>
    <row r="135" spans="1:6" x14ac:dyDescent="0.2">
      <c r="A135" s="12" t="s">
        <v>864</v>
      </c>
      <c r="B135" s="12" t="s">
        <v>174</v>
      </c>
      <c r="C135" s="12" t="s">
        <v>175</v>
      </c>
      <c r="D135" s="12" t="s">
        <v>962</v>
      </c>
      <c r="E135" s="12" t="s">
        <v>1353</v>
      </c>
      <c r="F135" s="11" t="s">
        <v>1352</v>
      </c>
    </row>
    <row r="136" spans="1:6" x14ac:dyDescent="0.2">
      <c r="A136" s="12" t="s">
        <v>864</v>
      </c>
      <c r="B136" s="12" t="s">
        <v>174</v>
      </c>
      <c r="C136" s="12" t="s">
        <v>175</v>
      </c>
      <c r="D136" s="12" t="s">
        <v>962</v>
      </c>
      <c r="E136" s="12" t="s">
        <v>1351</v>
      </c>
      <c r="F136" s="11" t="s">
        <v>1350</v>
      </c>
    </row>
    <row r="137" spans="1:6" x14ac:dyDescent="0.2">
      <c r="A137" s="12" t="s">
        <v>864</v>
      </c>
      <c r="B137" s="12" t="s">
        <v>174</v>
      </c>
      <c r="C137" s="12" t="s">
        <v>175</v>
      </c>
      <c r="D137" s="12" t="s">
        <v>962</v>
      </c>
      <c r="E137" s="12" t="s">
        <v>1349</v>
      </c>
      <c r="F137" s="11" t="s">
        <v>1348</v>
      </c>
    </row>
    <row r="138" spans="1:6" x14ac:dyDescent="0.2">
      <c r="A138" s="12" t="s">
        <v>864</v>
      </c>
      <c r="B138" s="12" t="s">
        <v>174</v>
      </c>
      <c r="C138" s="12" t="s">
        <v>175</v>
      </c>
      <c r="D138" s="12" t="s">
        <v>962</v>
      </c>
      <c r="E138" s="12" t="s">
        <v>1347</v>
      </c>
      <c r="F138" s="11" t="s">
        <v>1346</v>
      </c>
    </row>
    <row r="139" spans="1:6" x14ac:dyDescent="0.2">
      <c r="A139" s="12" t="s">
        <v>864</v>
      </c>
      <c r="B139" s="12" t="s">
        <v>174</v>
      </c>
      <c r="C139" s="12" t="s">
        <v>175</v>
      </c>
      <c r="D139" s="12" t="s">
        <v>962</v>
      </c>
      <c r="E139" s="12" t="s">
        <v>1345</v>
      </c>
      <c r="F139" s="11" t="s">
        <v>1344</v>
      </c>
    </row>
    <row r="140" spans="1:6" x14ac:dyDescent="0.2">
      <c r="A140" s="12" t="s">
        <v>864</v>
      </c>
      <c r="B140" s="12" t="s">
        <v>174</v>
      </c>
      <c r="C140" s="12" t="s">
        <v>175</v>
      </c>
      <c r="D140" s="12" t="s">
        <v>962</v>
      </c>
      <c r="E140" s="12" t="s">
        <v>1343</v>
      </c>
      <c r="F140" s="11" t="s">
        <v>1342</v>
      </c>
    </row>
    <row r="141" spans="1:6" x14ac:dyDescent="0.2">
      <c r="A141" s="12" t="s">
        <v>864</v>
      </c>
      <c r="B141" s="12" t="s">
        <v>174</v>
      </c>
      <c r="C141" s="12" t="s">
        <v>175</v>
      </c>
      <c r="D141" s="12" t="s">
        <v>962</v>
      </c>
      <c r="E141" s="12" t="s">
        <v>1341</v>
      </c>
      <c r="F141" s="11" t="s">
        <v>1340</v>
      </c>
    </row>
    <row r="142" spans="1:6" x14ac:dyDescent="0.2">
      <c r="A142" s="12" t="s">
        <v>864</v>
      </c>
      <c r="B142" s="12" t="s">
        <v>174</v>
      </c>
      <c r="C142" s="12" t="s">
        <v>175</v>
      </c>
      <c r="D142" s="12" t="s">
        <v>962</v>
      </c>
      <c r="E142" s="12" t="s">
        <v>1339</v>
      </c>
      <c r="F142" s="11" t="s">
        <v>1338</v>
      </c>
    </row>
    <row r="143" spans="1:6" x14ac:dyDescent="0.2">
      <c r="A143" s="12" t="s">
        <v>863</v>
      </c>
      <c r="B143" s="12" t="s">
        <v>56</v>
      </c>
      <c r="C143" s="12" t="s">
        <v>57</v>
      </c>
      <c r="D143" s="12" t="s">
        <v>962</v>
      </c>
      <c r="E143" s="12" t="s">
        <v>962</v>
      </c>
      <c r="F143" s="11" t="s">
        <v>962</v>
      </c>
    </row>
    <row r="144" spans="1:6" x14ac:dyDescent="0.2">
      <c r="A144" s="12" t="s">
        <v>863</v>
      </c>
      <c r="B144" s="12" t="s">
        <v>59</v>
      </c>
      <c r="C144" s="12" t="s">
        <v>60</v>
      </c>
      <c r="D144" s="12" t="s">
        <v>962</v>
      </c>
      <c r="E144" s="12" t="s">
        <v>962</v>
      </c>
      <c r="F144" s="11" t="s">
        <v>962</v>
      </c>
    </row>
    <row r="145" spans="1:6" x14ac:dyDescent="0.2">
      <c r="A145" s="12" t="s">
        <v>863</v>
      </c>
      <c r="B145" s="12" t="s">
        <v>445</v>
      </c>
      <c r="C145" s="12" t="s">
        <v>446</v>
      </c>
      <c r="D145" s="12" t="s">
        <v>962</v>
      </c>
      <c r="E145" s="12" t="s">
        <v>962</v>
      </c>
      <c r="F145" s="11" t="s">
        <v>962</v>
      </c>
    </row>
    <row r="146" spans="1:6" x14ac:dyDescent="0.2">
      <c r="A146" s="12" t="s">
        <v>862</v>
      </c>
      <c r="B146" s="12" t="s">
        <v>82</v>
      </c>
      <c r="C146" s="12" t="s">
        <v>83</v>
      </c>
      <c r="D146" s="12" t="s">
        <v>962</v>
      </c>
      <c r="E146" s="12" t="s">
        <v>962</v>
      </c>
      <c r="F146" s="11" t="s">
        <v>962</v>
      </c>
    </row>
    <row r="147" spans="1:6" x14ac:dyDescent="0.2">
      <c r="A147" s="12" t="s">
        <v>862</v>
      </c>
      <c r="B147" s="12" t="s">
        <v>84</v>
      </c>
      <c r="C147" s="12" t="s">
        <v>85</v>
      </c>
      <c r="D147" s="12" t="s">
        <v>962</v>
      </c>
      <c r="E147" s="12" t="s">
        <v>962</v>
      </c>
      <c r="F147" s="11" t="s">
        <v>962</v>
      </c>
    </row>
    <row r="148" spans="1:6" x14ac:dyDescent="0.2">
      <c r="A148" s="12" t="s">
        <v>861</v>
      </c>
      <c r="B148" s="12" t="s">
        <v>420</v>
      </c>
      <c r="C148" s="12" t="s">
        <v>860</v>
      </c>
      <c r="D148" s="12" t="s">
        <v>962</v>
      </c>
      <c r="E148" s="12" t="s">
        <v>962</v>
      </c>
      <c r="F148" s="11" t="s">
        <v>962</v>
      </c>
    </row>
    <row r="149" spans="1:6" x14ac:dyDescent="0.2">
      <c r="A149" s="12" t="s">
        <v>859</v>
      </c>
      <c r="B149" s="12" t="s">
        <v>90</v>
      </c>
      <c r="C149" s="12" t="s">
        <v>91</v>
      </c>
      <c r="D149" s="12" t="s">
        <v>962</v>
      </c>
      <c r="E149" s="12" t="s">
        <v>962</v>
      </c>
      <c r="F149" s="11" t="s">
        <v>962</v>
      </c>
    </row>
    <row r="150" spans="1:6" x14ac:dyDescent="0.2">
      <c r="A150" s="12" t="s">
        <v>859</v>
      </c>
      <c r="B150" s="12" t="s">
        <v>90</v>
      </c>
      <c r="C150" s="12" t="s">
        <v>91</v>
      </c>
      <c r="D150" s="12" t="s">
        <v>962</v>
      </c>
      <c r="E150" s="12" t="s">
        <v>1337</v>
      </c>
      <c r="F150" s="11" t="s">
        <v>1336</v>
      </c>
    </row>
    <row r="151" spans="1:6" x14ac:dyDescent="0.2">
      <c r="A151" s="12" t="s">
        <v>859</v>
      </c>
      <c r="B151" s="12" t="s">
        <v>90</v>
      </c>
      <c r="C151" s="12" t="s">
        <v>91</v>
      </c>
      <c r="D151" s="12" t="s">
        <v>962</v>
      </c>
      <c r="E151" s="12" t="s">
        <v>1335</v>
      </c>
      <c r="F151" s="11" t="s">
        <v>1331</v>
      </c>
    </row>
    <row r="152" spans="1:6" x14ac:dyDescent="0.2">
      <c r="A152" s="12" t="s">
        <v>859</v>
      </c>
      <c r="B152" s="12" t="s">
        <v>90</v>
      </c>
      <c r="C152" s="12" t="s">
        <v>91</v>
      </c>
      <c r="D152" s="12" t="s">
        <v>962</v>
      </c>
      <c r="E152" s="12" t="s">
        <v>1334</v>
      </c>
      <c r="F152" s="11" t="s">
        <v>1333</v>
      </c>
    </row>
    <row r="153" spans="1:6" x14ac:dyDescent="0.2">
      <c r="A153" s="12" t="s">
        <v>859</v>
      </c>
      <c r="B153" s="12" t="s">
        <v>92</v>
      </c>
      <c r="C153" s="12" t="s">
        <v>93</v>
      </c>
      <c r="D153" s="12" t="s">
        <v>962</v>
      </c>
      <c r="E153" s="12" t="s">
        <v>962</v>
      </c>
      <c r="F153" s="11" t="s">
        <v>962</v>
      </c>
    </row>
    <row r="154" spans="1:6" x14ac:dyDescent="0.2">
      <c r="A154" s="12" t="s">
        <v>859</v>
      </c>
      <c r="B154" s="12" t="s">
        <v>92</v>
      </c>
      <c r="C154" s="12" t="s">
        <v>93</v>
      </c>
      <c r="D154" s="12" t="s">
        <v>962</v>
      </c>
      <c r="E154" s="12" t="s">
        <v>1310</v>
      </c>
      <c r="F154" s="11" t="s">
        <v>1309</v>
      </c>
    </row>
    <row r="155" spans="1:6" x14ac:dyDescent="0.2">
      <c r="A155" s="12" t="s">
        <v>859</v>
      </c>
      <c r="B155" s="12" t="s">
        <v>92</v>
      </c>
      <c r="C155" s="12" t="s">
        <v>93</v>
      </c>
      <c r="D155" s="12" t="s">
        <v>962</v>
      </c>
      <c r="E155" s="12" t="s">
        <v>1332</v>
      </c>
      <c r="F155" s="11" t="s">
        <v>1331</v>
      </c>
    </row>
    <row r="156" spans="1:6" x14ac:dyDescent="0.2">
      <c r="A156" s="12" t="s">
        <v>859</v>
      </c>
      <c r="B156" s="12" t="s">
        <v>92</v>
      </c>
      <c r="C156" s="12" t="s">
        <v>93</v>
      </c>
      <c r="D156" s="12" t="s">
        <v>962</v>
      </c>
      <c r="E156" s="12" t="s">
        <v>1330</v>
      </c>
      <c r="F156" s="11" t="s">
        <v>1329</v>
      </c>
    </row>
    <row r="157" spans="1:6" x14ac:dyDescent="0.2">
      <c r="A157" s="12" t="s">
        <v>858</v>
      </c>
      <c r="B157" s="12" t="s">
        <v>113</v>
      </c>
      <c r="C157" s="12" t="s">
        <v>857</v>
      </c>
      <c r="D157" s="12" t="s">
        <v>962</v>
      </c>
      <c r="E157" s="12" t="s">
        <v>962</v>
      </c>
      <c r="F157" s="11" t="s">
        <v>962</v>
      </c>
    </row>
    <row r="158" spans="1:6" x14ac:dyDescent="0.2">
      <c r="A158" s="12" t="s">
        <v>855</v>
      </c>
      <c r="B158" s="12" t="s">
        <v>109</v>
      </c>
      <c r="C158" s="12" t="s">
        <v>856</v>
      </c>
      <c r="D158" s="12" t="s">
        <v>962</v>
      </c>
      <c r="E158" s="12" t="s">
        <v>962</v>
      </c>
      <c r="F158" s="11" t="s">
        <v>962</v>
      </c>
    </row>
    <row r="159" spans="1:6" x14ac:dyDescent="0.2">
      <c r="A159" s="12" t="s">
        <v>855</v>
      </c>
      <c r="B159" s="12" t="s">
        <v>111</v>
      </c>
      <c r="C159" s="12" t="s">
        <v>854</v>
      </c>
      <c r="D159" s="12" t="s">
        <v>962</v>
      </c>
      <c r="E159" s="12" t="s">
        <v>962</v>
      </c>
      <c r="F159" s="11" t="s">
        <v>962</v>
      </c>
    </row>
    <row r="160" spans="1:6" x14ac:dyDescent="0.2">
      <c r="A160" s="12" t="s">
        <v>853</v>
      </c>
      <c r="B160" s="12" t="s">
        <v>163</v>
      </c>
      <c r="C160" s="12" t="s">
        <v>164</v>
      </c>
      <c r="D160" s="12" t="s">
        <v>962</v>
      </c>
      <c r="E160" s="12" t="s">
        <v>962</v>
      </c>
      <c r="F160" s="11" t="s">
        <v>962</v>
      </c>
    </row>
    <row r="161" spans="1:6" x14ac:dyDescent="0.2">
      <c r="A161" s="12" t="s">
        <v>853</v>
      </c>
      <c r="B161" s="12" t="s">
        <v>163</v>
      </c>
      <c r="C161" s="12" t="s">
        <v>164</v>
      </c>
      <c r="D161" s="12" t="s">
        <v>962</v>
      </c>
      <c r="E161" s="12" t="s">
        <v>1328</v>
      </c>
      <c r="F161" s="11" t="s">
        <v>1327</v>
      </c>
    </row>
    <row r="162" spans="1:6" x14ac:dyDescent="0.2">
      <c r="A162" s="12" t="s">
        <v>853</v>
      </c>
      <c r="B162" s="12" t="s">
        <v>163</v>
      </c>
      <c r="C162" s="12" t="s">
        <v>164</v>
      </c>
      <c r="D162" s="12" t="s">
        <v>962</v>
      </c>
      <c r="E162" s="12" t="s">
        <v>1326</v>
      </c>
      <c r="F162" s="11" t="s">
        <v>1325</v>
      </c>
    </row>
    <row r="163" spans="1:6" x14ac:dyDescent="0.2">
      <c r="A163" s="12" t="s">
        <v>853</v>
      </c>
      <c r="B163" s="12" t="s">
        <v>165</v>
      </c>
      <c r="C163" s="12" t="s">
        <v>166</v>
      </c>
      <c r="D163" s="12" t="s">
        <v>962</v>
      </c>
      <c r="E163" s="12" t="s">
        <v>962</v>
      </c>
      <c r="F163" s="11" t="s">
        <v>962</v>
      </c>
    </row>
    <row r="164" spans="1:6" x14ac:dyDescent="0.2">
      <c r="A164" s="12" t="s">
        <v>853</v>
      </c>
      <c r="B164" s="12" t="s">
        <v>165</v>
      </c>
      <c r="C164" s="12" t="s">
        <v>166</v>
      </c>
      <c r="D164" s="12" t="s">
        <v>962</v>
      </c>
      <c r="E164" s="12" t="s">
        <v>1324</v>
      </c>
      <c r="F164" s="11" t="s">
        <v>1323</v>
      </c>
    </row>
    <row r="165" spans="1:6" x14ac:dyDescent="0.2">
      <c r="A165" s="12" t="s">
        <v>853</v>
      </c>
      <c r="B165" s="12" t="s">
        <v>165</v>
      </c>
      <c r="C165" s="12" t="s">
        <v>166</v>
      </c>
      <c r="D165" s="12" t="s">
        <v>962</v>
      </c>
      <c r="E165" s="12" t="s">
        <v>1322</v>
      </c>
      <c r="F165" s="11" t="s">
        <v>1321</v>
      </c>
    </row>
    <row r="166" spans="1:6" x14ac:dyDescent="0.2">
      <c r="A166" s="12" t="s">
        <v>853</v>
      </c>
      <c r="B166" s="12" t="s">
        <v>165</v>
      </c>
      <c r="C166" s="12" t="s">
        <v>166</v>
      </c>
      <c r="D166" s="12" t="s">
        <v>962</v>
      </c>
      <c r="E166" s="12" t="s">
        <v>1320</v>
      </c>
      <c r="F166" s="11" t="s">
        <v>1319</v>
      </c>
    </row>
    <row r="167" spans="1:6" x14ac:dyDescent="0.2">
      <c r="A167" s="12" t="s">
        <v>853</v>
      </c>
      <c r="B167" s="12" t="s">
        <v>413</v>
      </c>
      <c r="C167" s="12" t="s">
        <v>852</v>
      </c>
      <c r="D167" s="12" t="s">
        <v>962</v>
      </c>
      <c r="E167" s="12" t="s">
        <v>962</v>
      </c>
      <c r="F167" s="11" t="s">
        <v>962</v>
      </c>
    </row>
    <row r="168" spans="1:6" x14ac:dyDescent="0.2">
      <c r="A168" s="12" t="s">
        <v>851</v>
      </c>
      <c r="B168" s="12" t="s">
        <v>15</v>
      </c>
      <c r="C168" s="12" t="s">
        <v>850</v>
      </c>
      <c r="D168" s="12" t="s">
        <v>962</v>
      </c>
      <c r="E168" s="12" t="s">
        <v>962</v>
      </c>
      <c r="F168" s="11" t="s">
        <v>962</v>
      </c>
    </row>
    <row r="169" spans="1:6" x14ac:dyDescent="0.2">
      <c r="A169" s="12" t="s">
        <v>849</v>
      </c>
      <c r="B169" s="12" t="s">
        <v>181</v>
      </c>
      <c r="C169" s="12" t="s">
        <v>182</v>
      </c>
      <c r="D169" s="12" t="s">
        <v>962</v>
      </c>
      <c r="E169" s="12" t="s">
        <v>962</v>
      </c>
      <c r="F169" s="11" t="s">
        <v>962</v>
      </c>
    </row>
    <row r="170" spans="1:6" x14ac:dyDescent="0.2">
      <c r="A170" s="12" t="s">
        <v>849</v>
      </c>
      <c r="B170" s="12" t="s">
        <v>183</v>
      </c>
      <c r="C170" s="12" t="s">
        <v>184</v>
      </c>
      <c r="D170" s="12" t="s">
        <v>962</v>
      </c>
      <c r="E170" s="12" t="s">
        <v>962</v>
      </c>
      <c r="F170" s="11" t="s">
        <v>962</v>
      </c>
    </row>
    <row r="171" spans="1:6" x14ac:dyDescent="0.2">
      <c r="A171" s="12" t="s">
        <v>846</v>
      </c>
      <c r="B171" s="12" t="s">
        <v>297</v>
      </c>
      <c r="C171" s="12" t="s">
        <v>848</v>
      </c>
      <c r="D171" s="12" t="s">
        <v>962</v>
      </c>
      <c r="E171" s="12" t="s">
        <v>962</v>
      </c>
      <c r="F171" s="11" t="s">
        <v>962</v>
      </c>
    </row>
    <row r="172" spans="1:6" x14ac:dyDescent="0.2">
      <c r="A172" s="12" t="s">
        <v>846</v>
      </c>
      <c r="B172" s="12" t="s">
        <v>299</v>
      </c>
      <c r="C172" s="12" t="s">
        <v>847</v>
      </c>
      <c r="D172" s="12" t="s">
        <v>962</v>
      </c>
      <c r="E172" s="12" t="s">
        <v>962</v>
      </c>
      <c r="F172" s="11" t="s">
        <v>962</v>
      </c>
    </row>
    <row r="173" spans="1:6" x14ac:dyDescent="0.2">
      <c r="A173" s="12" t="s">
        <v>846</v>
      </c>
      <c r="B173" s="12" t="s">
        <v>301</v>
      </c>
      <c r="C173" s="12" t="s">
        <v>302</v>
      </c>
      <c r="D173" s="12" t="s">
        <v>962</v>
      </c>
      <c r="E173" s="12" t="s">
        <v>962</v>
      </c>
      <c r="F173" s="11" t="s">
        <v>962</v>
      </c>
    </row>
    <row r="174" spans="1:6" x14ac:dyDescent="0.2">
      <c r="A174" s="12" t="s">
        <v>846</v>
      </c>
      <c r="B174" s="12" t="s">
        <v>303</v>
      </c>
      <c r="C174" s="12" t="s">
        <v>304</v>
      </c>
      <c r="D174" s="12" t="s">
        <v>962</v>
      </c>
      <c r="E174" s="12" t="s">
        <v>962</v>
      </c>
      <c r="F174" s="11" t="s">
        <v>962</v>
      </c>
    </row>
    <row r="175" spans="1:6" x14ac:dyDescent="0.2">
      <c r="A175" s="12" t="s">
        <v>846</v>
      </c>
      <c r="B175" s="12" t="s">
        <v>303</v>
      </c>
      <c r="C175" s="12" t="s">
        <v>304</v>
      </c>
      <c r="D175" s="12" t="s">
        <v>962</v>
      </c>
      <c r="E175" s="12" t="s">
        <v>409</v>
      </c>
      <c r="F175" s="11" t="s">
        <v>1318</v>
      </c>
    </row>
    <row r="176" spans="1:6" x14ac:dyDescent="0.2">
      <c r="A176" s="12" t="s">
        <v>844</v>
      </c>
      <c r="B176" s="12" t="s">
        <v>108</v>
      </c>
      <c r="C176" s="12" t="s">
        <v>845</v>
      </c>
      <c r="D176" s="12" t="s">
        <v>962</v>
      </c>
      <c r="E176" s="12" t="s">
        <v>962</v>
      </c>
      <c r="F176" s="11" t="s">
        <v>962</v>
      </c>
    </row>
    <row r="177" spans="1:6" x14ac:dyDescent="0.2">
      <c r="A177" s="12" t="s">
        <v>844</v>
      </c>
      <c r="B177" s="12" t="s">
        <v>309</v>
      </c>
      <c r="C177" s="12" t="s">
        <v>310</v>
      </c>
      <c r="D177" s="12" t="s">
        <v>962</v>
      </c>
      <c r="E177" s="12" t="s">
        <v>962</v>
      </c>
      <c r="F177" s="11" t="s">
        <v>962</v>
      </c>
    </row>
    <row r="178" spans="1:6" x14ac:dyDescent="0.2">
      <c r="A178" s="12" t="s">
        <v>844</v>
      </c>
      <c r="B178" s="12" t="s">
        <v>309</v>
      </c>
      <c r="C178" s="12" t="s">
        <v>310</v>
      </c>
      <c r="D178" s="12" t="s">
        <v>962</v>
      </c>
      <c r="E178" s="12" t="s">
        <v>1317</v>
      </c>
      <c r="F178" s="11" t="s">
        <v>1086</v>
      </c>
    </row>
    <row r="179" spans="1:6" x14ac:dyDescent="0.2">
      <c r="A179" s="12" t="s">
        <v>844</v>
      </c>
      <c r="B179" s="12" t="s">
        <v>309</v>
      </c>
      <c r="C179" s="12" t="s">
        <v>310</v>
      </c>
      <c r="D179" s="12" t="s">
        <v>962</v>
      </c>
      <c r="E179" s="12" t="s">
        <v>1316</v>
      </c>
      <c r="F179" s="11" t="s">
        <v>1306</v>
      </c>
    </row>
    <row r="180" spans="1:6" x14ac:dyDescent="0.2">
      <c r="A180" s="12" t="s">
        <v>844</v>
      </c>
      <c r="B180" s="12" t="s">
        <v>309</v>
      </c>
      <c r="C180" s="12" t="s">
        <v>310</v>
      </c>
      <c r="D180" s="12" t="s">
        <v>962</v>
      </c>
      <c r="E180" s="12" t="s">
        <v>1315</v>
      </c>
      <c r="F180" s="11" t="s">
        <v>1304</v>
      </c>
    </row>
    <row r="181" spans="1:6" x14ac:dyDescent="0.2">
      <c r="A181" s="12" t="s">
        <v>844</v>
      </c>
      <c r="B181" s="12" t="s">
        <v>309</v>
      </c>
      <c r="C181" s="12" t="s">
        <v>310</v>
      </c>
      <c r="D181" s="12" t="s">
        <v>962</v>
      </c>
      <c r="E181" s="12" t="s">
        <v>1314</v>
      </c>
      <c r="F181" s="11" t="s">
        <v>1313</v>
      </c>
    </row>
    <row r="182" spans="1:6" x14ac:dyDescent="0.2">
      <c r="A182" s="12" t="s">
        <v>844</v>
      </c>
      <c r="B182" s="12" t="s">
        <v>309</v>
      </c>
      <c r="C182" s="12" t="s">
        <v>310</v>
      </c>
      <c r="D182" s="12" t="s">
        <v>962</v>
      </c>
      <c r="E182" s="12" t="s">
        <v>1312</v>
      </c>
      <c r="F182" s="11" t="s">
        <v>1300</v>
      </c>
    </row>
    <row r="183" spans="1:6" x14ac:dyDescent="0.2">
      <c r="A183" s="12" t="s">
        <v>844</v>
      </c>
      <c r="B183" s="12" t="s">
        <v>309</v>
      </c>
      <c r="C183" s="12" t="s">
        <v>310</v>
      </c>
      <c r="D183" s="12" t="s">
        <v>962</v>
      </c>
      <c r="E183" s="12" t="s">
        <v>1311</v>
      </c>
      <c r="F183" s="11" t="s">
        <v>1298</v>
      </c>
    </row>
    <row r="184" spans="1:6" x14ac:dyDescent="0.2">
      <c r="A184" s="12" t="s">
        <v>844</v>
      </c>
      <c r="B184" s="12" t="s">
        <v>311</v>
      </c>
      <c r="C184" s="12" t="s">
        <v>312</v>
      </c>
      <c r="D184" s="12" t="s">
        <v>962</v>
      </c>
      <c r="E184" s="12" t="s">
        <v>962</v>
      </c>
      <c r="F184" s="11" t="s">
        <v>962</v>
      </c>
    </row>
    <row r="185" spans="1:6" x14ac:dyDescent="0.2">
      <c r="A185" s="12" t="s">
        <v>844</v>
      </c>
      <c r="B185" s="12" t="s">
        <v>311</v>
      </c>
      <c r="C185" s="12" t="s">
        <v>312</v>
      </c>
      <c r="D185" s="12" t="s">
        <v>962</v>
      </c>
      <c r="E185" s="12" t="s">
        <v>1310</v>
      </c>
      <c r="F185" s="11" t="s">
        <v>1309</v>
      </c>
    </row>
    <row r="186" spans="1:6" x14ac:dyDescent="0.2">
      <c r="A186" s="12" t="s">
        <v>844</v>
      </c>
      <c r="B186" s="12" t="s">
        <v>311</v>
      </c>
      <c r="C186" s="12" t="s">
        <v>312</v>
      </c>
      <c r="D186" s="12" t="s">
        <v>962</v>
      </c>
      <c r="E186" s="12" t="s">
        <v>1308</v>
      </c>
      <c r="F186" s="11" t="s">
        <v>1086</v>
      </c>
    </row>
    <row r="187" spans="1:6" x14ac:dyDescent="0.2">
      <c r="A187" s="12" t="s">
        <v>844</v>
      </c>
      <c r="B187" s="12" t="s">
        <v>311</v>
      </c>
      <c r="C187" s="12" t="s">
        <v>312</v>
      </c>
      <c r="D187" s="12" t="s">
        <v>962</v>
      </c>
      <c r="E187" s="12" t="s">
        <v>1307</v>
      </c>
      <c r="F187" s="11" t="s">
        <v>1306</v>
      </c>
    </row>
    <row r="188" spans="1:6" x14ac:dyDescent="0.2">
      <c r="A188" s="12" t="s">
        <v>844</v>
      </c>
      <c r="B188" s="12" t="s">
        <v>311</v>
      </c>
      <c r="C188" s="12" t="s">
        <v>312</v>
      </c>
      <c r="D188" s="12" t="s">
        <v>962</v>
      </c>
      <c r="E188" s="12" t="s">
        <v>1305</v>
      </c>
      <c r="F188" s="11" t="s">
        <v>1304</v>
      </c>
    </row>
    <row r="189" spans="1:6" x14ac:dyDescent="0.2">
      <c r="A189" s="12" t="s">
        <v>844</v>
      </c>
      <c r="B189" s="12" t="s">
        <v>311</v>
      </c>
      <c r="C189" s="12" t="s">
        <v>312</v>
      </c>
      <c r="D189" s="12" t="s">
        <v>962</v>
      </c>
      <c r="E189" s="12" t="s">
        <v>1303</v>
      </c>
      <c r="F189" s="11" t="s">
        <v>1302</v>
      </c>
    </row>
    <row r="190" spans="1:6" x14ac:dyDescent="0.2">
      <c r="A190" s="12" t="s">
        <v>844</v>
      </c>
      <c r="B190" s="12" t="s">
        <v>311</v>
      </c>
      <c r="C190" s="12" t="s">
        <v>312</v>
      </c>
      <c r="D190" s="12" t="s">
        <v>962</v>
      </c>
      <c r="E190" s="12" t="s">
        <v>1301</v>
      </c>
      <c r="F190" s="11" t="s">
        <v>1300</v>
      </c>
    </row>
    <row r="191" spans="1:6" x14ac:dyDescent="0.2">
      <c r="A191" s="12" t="s">
        <v>844</v>
      </c>
      <c r="B191" s="12" t="s">
        <v>311</v>
      </c>
      <c r="C191" s="12" t="s">
        <v>312</v>
      </c>
      <c r="D191" s="12" t="s">
        <v>962</v>
      </c>
      <c r="E191" s="12" t="s">
        <v>1299</v>
      </c>
      <c r="F191" s="11" t="s">
        <v>1298</v>
      </c>
    </row>
    <row r="192" spans="1:6" x14ac:dyDescent="0.2">
      <c r="A192" s="12" t="s">
        <v>843</v>
      </c>
      <c r="B192" s="12" t="s">
        <v>363</v>
      </c>
      <c r="C192" s="12" t="s">
        <v>842</v>
      </c>
      <c r="D192" s="12" t="s">
        <v>962</v>
      </c>
      <c r="E192" s="12" t="s">
        <v>962</v>
      </c>
      <c r="F192" s="11" t="s">
        <v>962</v>
      </c>
    </row>
    <row r="193" spans="1:6" x14ac:dyDescent="0.2">
      <c r="A193" s="12" t="s">
        <v>840</v>
      </c>
      <c r="B193" s="12" t="s">
        <v>17</v>
      </c>
      <c r="C193" s="12" t="s">
        <v>841</v>
      </c>
      <c r="D193" s="12" t="s">
        <v>962</v>
      </c>
      <c r="E193" s="12" t="s">
        <v>962</v>
      </c>
      <c r="F193" s="11" t="s">
        <v>962</v>
      </c>
    </row>
    <row r="194" spans="1:6" x14ac:dyDescent="0.2">
      <c r="A194" s="12" t="s">
        <v>840</v>
      </c>
      <c r="B194" s="12" t="s">
        <v>839</v>
      </c>
      <c r="C194" s="12" t="s">
        <v>838</v>
      </c>
      <c r="D194" s="12" t="s">
        <v>962</v>
      </c>
      <c r="E194" s="12" t="s">
        <v>1297</v>
      </c>
      <c r="F194" s="11" t="s">
        <v>1296</v>
      </c>
    </row>
    <row r="195" spans="1:6" x14ac:dyDescent="0.2">
      <c r="A195" s="12" t="s">
        <v>840</v>
      </c>
      <c r="B195" s="12" t="s">
        <v>839</v>
      </c>
      <c r="C195" s="12" t="s">
        <v>838</v>
      </c>
      <c r="D195" s="12" t="s">
        <v>962</v>
      </c>
      <c r="E195" s="12" t="s">
        <v>1295</v>
      </c>
      <c r="F195" s="11" t="s">
        <v>1294</v>
      </c>
    </row>
    <row r="196" spans="1:6" x14ac:dyDescent="0.2">
      <c r="A196" s="12" t="s">
        <v>840</v>
      </c>
      <c r="B196" s="12" t="s">
        <v>839</v>
      </c>
      <c r="C196" s="12" t="s">
        <v>838</v>
      </c>
      <c r="D196" s="12" t="s">
        <v>962</v>
      </c>
      <c r="E196" s="12" t="s">
        <v>1293</v>
      </c>
      <c r="F196" s="11" t="s">
        <v>1292</v>
      </c>
    </row>
    <row r="197" spans="1:6" x14ac:dyDescent="0.2">
      <c r="A197" s="12" t="s">
        <v>837</v>
      </c>
      <c r="B197" s="12" t="s">
        <v>12</v>
      </c>
      <c r="C197" s="12" t="s">
        <v>836</v>
      </c>
      <c r="D197" s="12" t="s">
        <v>962</v>
      </c>
      <c r="E197" s="12" t="s">
        <v>962</v>
      </c>
      <c r="F197" s="11" t="s">
        <v>962</v>
      </c>
    </row>
    <row r="198" spans="1:6" x14ac:dyDescent="0.2">
      <c r="A198" s="12" t="s">
        <v>837</v>
      </c>
      <c r="B198" s="12" t="s">
        <v>12</v>
      </c>
      <c r="C198" s="12" t="s">
        <v>836</v>
      </c>
      <c r="D198" s="12" t="s">
        <v>962</v>
      </c>
      <c r="E198" s="12" t="s">
        <v>1291</v>
      </c>
      <c r="F198" s="11" t="s">
        <v>1290</v>
      </c>
    </row>
    <row r="199" spans="1:6" x14ac:dyDescent="0.2">
      <c r="A199" s="12" t="s">
        <v>837</v>
      </c>
      <c r="B199" s="12" t="s">
        <v>12</v>
      </c>
      <c r="C199" s="12" t="s">
        <v>836</v>
      </c>
      <c r="D199" s="12" t="s">
        <v>962</v>
      </c>
      <c r="E199" s="12" t="s">
        <v>1289</v>
      </c>
      <c r="F199" s="11" t="s">
        <v>1288</v>
      </c>
    </row>
    <row r="200" spans="1:6" x14ac:dyDescent="0.2">
      <c r="A200" s="12" t="s">
        <v>837</v>
      </c>
      <c r="B200" s="12" t="s">
        <v>12</v>
      </c>
      <c r="C200" s="12" t="s">
        <v>836</v>
      </c>
      <c r="D200" s="12" t="s">
        <v>962</v>
      </c>
      <c r="E200" s="12" t="s">
        <v>1287</v>
      </c>
      <c r="F200" s="11" t="s">
        <v>1286</v>
      </c>
    </row>
    <row r="201" spans="1:6" x14ac:dyDescent="0.2">
      <c r="A201" s="12" t="s">
        <v>835</v>
      </c>
      <c r="B201" s="12" t="s">
        <v>415</v>
      </c>
      <c r="C201" s="12" t="s">
        <v>834</v>
      </c>
      <c r="D201" s="12" t="s">
        <v>962</v>
      </c>
      <c r="E201" s="12" t="s">
        <v>962</v>
      </c>
      <c r="F201" s="11" t="s">
        <v>962</v>
      </c>
    </row>
    <row r="202" spans="1:6" x14ac:dyDescent="0.2">
      <c r="A202" s="12" t="s">
        <v>833</v>
      </c>
      <c r="B202" s="12" t="s">
        <v>172</v>
      </c>
      <c r="C202" s="12" t="s">
        <v>173</v>
      </c>
      <c r="D202" s="12" t="s">
        <v>962</v>
      </c>
      <c r="E202" s="12" t="s">
        <v>962</v>
      </c>
      <c r="F202" s="11" t="s">
        <v>962</v>
      </c>
    </row>
    <row r="203" spans="1:6" x14ac:dyDescent="0.2">
      <c r="A203" s="12" t="s">
        <v>832</v>
      </c>
      <c r="B203" s="12" t="s">
        <v>70</v>
      </c>
      <c r="C203" s="12" t="s">
        <v>831</v>
      </c>
      <c r="D203" s="12" t="s">
        <v>962</v>
      </c>
      <c r="E203" s="12" t="s">
        <v>962</v>
      </c>
      <c r="F203" s="11" t="s">
        <v>962</v>
      </c>
    </row>
    <row r="204" spans="1:6" x14ac:dyDescent="0.2">
      <c r="A204" s="12" t="s">
        <v>830</v>
      </c>
      <c r="B204" s="12" t="s">
        <v>362</v>
      </c>
      <c r="C204" s="12" t="s">
        <v>829</v>
      </c>
      <c r="D204" s="12" t="s">
        <v>962</v>
      </c>
      <c r="E204" s="12" t="s">
        <v>962</v>
      </c>
      <c r="F204" s="11" t="s">
        <v>962</v>
      </c>
    </row>
    <row r="205" spans="1:6" x14ac:dyDescent="0.2">
      <c r="A205" s="12" t="s">
        <v>827</v>
      </c>
      <c r="B205" s="12" t="s">
        <v>828</v>
      </c>
      <c r="C205" s="12" t="s">
        <v>530</v>
      </c>
      <c r="D205" s="12" t="s">
        <v>962</v>
      </c>
      <c r="E205" s="12" t="s">
        <v>962</v>
      </c>
      <c r="F205" s="11" t="s">
        <v>962</v>
      </c>
    </row>
    <row r="206" spans="1:6" x14ac:dyDescent="0.2">
      <c r="A206" s="12" t="s">
        <v>827</v>
      </c>
      <c r="B206" s="12" t="s">
        <v>281</v>
      </c>
      <c r="C206" s="12" t="s">
        <v>282</v>
      </c>
      <c r="D206" s="12" t="s">
        <v>962</v>
      </c>
      <c r="E206" s="12" t="s">
        <v>962</v>
      </c>
      <c r="F206" s="11" t="s">
        <v>962</v>
      </c>
    </row>
    <row r="207" spans="1:6" x14ac:dyDescent="0.2">
      <c r="A207" s="12" t="s">
        <v>826</v>
      </c>
      <c r="B207" s="12" t="s">
        <v>286</v>
      </c>
      <c r="C207" s="12" t="s">
        <v>825</v>
      </c>
      <c r="D207" s="12" t="s">
        <v>962</v>
      </c>
      <c r="E207" s="12" t="s">
        <v>962</v>
      </c>
      <c r="F207" s="11" t="s">
        <v>962</v>
      </c>
    </row>
    <row r="208" spans="1:6" x14ac:dyDescent="0.2">
      <c r="A208" s="12" t="s">
        <v>819</v>
      </c>
      <c r="B208" s="12" t="s">
        <v>824</v>
      </c>
      <c r="C208" s="12" t="s">
        <v>823</v>
      </c>
      <c r="D208" s="12" t="s">
        <v>962</v>
      </c>
      <c r="E208" s="12" t="s">
        <v>962</v>
      </c>
      <c r="F208" s="11" t="s">
        <v>962</v>
      </c>
    </row>
    <row r="209" spans="1:6" x14ac:dyDescent="0.2">
      <c r="A209" s="12" t="s">
        <v>819</v>
      </c>
      <c r="B209" s="12" t="s">
        <v>822</v>
      </c>
      <c r="C209" s="12" t="s">
        <v>821</v>
      </c>
      <c r="D209" s="12" t="s">
        <v>962</v>
      </c>
      <c r="E209" s="12" t="s">
        <v>962</v>
      </c>
      <c r="F209" s="11" t="s">
        <v>962</v>
      </c>
    </row>
    <row r="210" spans="1:6" x14ac:dyDescent="0.2">
      <c r="A210" s="12" t="s">
        <v>819</v>
      </c>
      <c r="B210" s="12" t="s">
        <v>288</v>
      </c>
      <c r="C210" s="12" t="s">
        <v>820</v>
      </c>
      <c r="D210" s="12" t="s">
        <v>962</v>
      </c>
      <c r="E210" s="12" t="s">
        <v>1285</v>
      </c>
      <c r="F210" s="11" t="s">
        <v>1284</v>
      </c>
    </row>
    <row r="211" spans="1:6" x14ac:dyDescent="0.2">
      <c r="A211" s="12" t="s">
        <v>819</v>
      </c>
      <c r="B211" s="12" t="s">
        <v>288</v>
      </c>
      <c r="C211" s="12" t="s">
        <v>820</v>
      </c>
      <c r="D211" s="12" t="s">
        <v>962</v>
      </c>
      <c r="E211" s="12" t="s">
        <v>1283</v>
      </c>
      <c r="F211" s="11" t="s">
        <v>1274</v>
      </c>
    </row>
    <row r="212" spans="1:6" x14ac:dyDescent="0.2">
      <c r="A212" s="12" t="s">
        <v>819</v>
      </c>
      <c r="B212" s="12" t="s">
        <v>288</v>
      </c>
      <c r="C212" s="12" t="s">
        <v>820</v>
      </c>
      <c r="D212" s="12" t="s">
        <v>962</v>
      </c>
      <c r="E212" s="12" t="s">
        <v>1282</v>
      </c>
      <c r="F212" s="11" t="s">
        <v>1272</v>
      </c>
    </row>
    <row r="213" spans="1:6" x14ac:dyDescent="0.2">
      <c r="A213" s="12" t="s">
        <v>819</v>
      </c>
      <c r="B213" s="12" t="s">
        <v>288</v>
      </c>
      <c r="C213" s="12" t="s">
        <v>820</v>
      </c>
      <c r="D213" s="12" t="s">
        <v>962</v>
      </c>
      <c r="E213" s="12" t="s">
        <v>1281</v>
      </c>
      <c r="F213" s="11" t="s">
        <v>1270</v>
      </c>
    </row>
    <row r="214" spans="1:6" x14ac:dyDescent="0.2">
      <c r="A214" s="12" t="s">
        <v>819</v>
      </c>
      <c r="B214" s="12" t="s">
        <v>288</v>
      </c>
      <c r="C214" s="12" t="s">
        <v>820</v>
      </c>
      <c r="D214" s="12" t="s">
        <v>962</v>
      </c>
      <c r="E214" s="12" t="s">
        <v>1280</v>
      </c>
      <c r="F214" s="11" t="s">
        <v>1268</v>
      </c>
    </row>
    <row r="215" spans="1:6" x14ac:dyDescent="0.2">
      <c r="A215" s="12" t="s">
        <v>819</v>
      </c>
      <c r="B215" s="12" t="s">
        <v>288</v>
      </c>
      <c r="C215" s="12" t="s">
        <v>820</v>
      </c>
      <c r="D215" s="12" t="s">
        <v>962</v>
      </c>
      <c r="E215" s="12" t="s">
        <v>1279</v>
      </c>
      <c r="F215" s="11" t="s">
        <v>1266</v>
      </c>
    </row>
    <row r="216" spans="1:6" x14ac:dyDescent="0.2">
      <c r="A216" s="12" t="s">
        <v>819</v>
      </c>
      <c r="B216" s="12" t="s">
        <v>288</v>
      </c>
      <c r="C216" s="12" t="s">
        <v>820</v>
      </c>
      <c r="D216" s="12" t="s">
        <v>962</v>
      </c>
      <c r="E216" s="12" t="s">
        <v>1278</v>
      </c>
      <c r="F216" s="11" t="s">
        <v>1264</v>
      </c>
    </row>
    <row r="217" spans="1:6" x14ac:dyDescent="0.2">
      <c r="A217" s="12" t="s">
        <v>819</v>
      </c>
      <c r="B217" s="12" t="s">
        <v>290</v>
      </c>
      <c r="C217" s="12" t="s">
        <v>818</v>
      </c>
      <c r="D217" s="12" t="s">
        <v>962</v>
      </c>
      <c r="E217" s="12" t="s">
        <v>962</v>
      </c>
      <c r="F217" s="11" t="s">
        <v>962</v>
      </c>
    </row>
    <row r="218" spans="1:6" x14ac:dyDescent="0.2">
      <c r="A218" s="12" t="s">
        <v>819</v>
      </c>
      <c r="B218" s="12" t="s">
        <v>290</v>
      </c>
      <c r="C218" s="12" t="s">
        <v>818</v>
      </c>
      <c r="D218" s="12" t="s">
        <v>962</v>
      </c>
      <c r="E218" s="12" t="s">
        <v>1277</v>
      </c>
      <c r="F218" s="11" t="s">
        <v>1276</v>
      </c>
    </row>
    <row r="219" spans="1:6" x14ac:dyDescent="0.2">
      <c r="A219" s="12" t="s">
        <v>819</v>
      </c>
      <c r="B219" s="12" t="s">
        <v>290</v>
      </c>
      <c r="C219" s="12" t="s">
        <v>818</v>
      </c>
      <c r="D219" s="12" t="s">
        <v>962</v>
      </c>
      <c r="E219" s="12" t="s">
        <v>1275</v>
      </c>
      <c r="F219" s="11" t="s">
        <v>1274</v>
      </c>
    </row>
    <row r="220" spans="1:6" x14ac:dyDescent="0.2">
      <c r="A220" s="12" t="s">
        <v>819</v>
      </c>
      <c r="B220" s="12" t="s">
        <v>290</v>
      </c>
      <c r="C220" s="12" t="s">
        <v>818</v>
      </c>
      <c r="D220" s="12" t="s">
        <v>962</v>
      </c>
      <c r="E220" s="12" t="s">
        <v>1273</v>
      </c>
      <c r="F220" s="11" t="s">
        <v>1272</v>
      </c>
    </row>
    <row r="221" spans="1:6" x14ac:dyDescent="0.2">
      <c r="A221" s="12" t="s">
        <v>819</v>
      </c>
      <c r="B221" s="12" t="s">
        <v>290</v>
      </c>
      <c r="C221" s="12" t="s">
        <v>818</v>
      </c>
      <c r="D221" s="12" t="s">
        <v>962</v>
      </c>
      <c r="E221" s="12" t="s">
        <v>1271</v>
      </c>
      <c r="F221" s="11" t="s">
        <v>1270</v>
      </c>
    </row>
    <row r="222" spans="1:6" x14ac:dyDescent="0.2">
      <c r="A222" s="12" t="s">
        <v>819</v>
      </c>
      <c r="B222" s="12" t="s">
        <v>290</v>
      </c>
      <c r="C222" s="12" t="s">
        <v>818</v>
      </c>
      <c r="D222" s="12" t="s">
        <v>962</v>
      </c>
      <c r="E222" s="12" t="s">
        <v>1269</v>
      </c>
      <c r="F222" s="11" t="s">
        <v>1268</v>
      </c>
    </row>
    <row r="223" spans="1:6" x14ac:dyDescent="0.2">
      <c r="A223" s="12" t="s">
        <v>819</v>
      </c>
      <c r="B223" s="12" t="s">
        <v>290</v>
      </c>
      <c r="C223" s="12" t="s">
        <v>818</v>
      </c>
      <c r="D223" s="12" t="s">
        <v>962</v>
      </c>
      <c r="E223" s="12" t="s">
        <v>1267</v>
      </c>
      <c r="F223" s="11" t="s">
        <v>1266</v>
      </c>
    </row>
    <row r="224" spans="1:6" x14ac:dyDescent="0.2">
      <c r="A224" s="12" t="s">
        <v>819</v>
      </c>
      <c r="B224" s="12" t="s">
        <v>290</v>
      </c>
      <c r="C224" s="12" t="s">
        <v>818</v>
      </c>
      <c r="D224" s="12" t="s">
        <v>962</v>
      </c>
      <c r="E224" s="12" t="s">
        <v>1265</v>
      </c>
      <c r="F224" s="11" t="s">
        <v>1264</v>
      </c>
    </row>
    <row r="225" spans="1:6" x14ac:dyDescent="0.2">
      <c r="A225" s="12" t="s">
        <v>815</v>
      </c>
      <c r="B225" s="12" t="s">
        <v>817</v>
      </c>
      <c r="C225" s="12" t="s">
        <v>816</v>
      </c>
      <c r="D225" s="12" t="s">
        <v>962</v>
      </c>
      <c r="E225" s="12" t="s">
        <v>962</v>
      </c>
      <c r="F225" s="11" t="s">
        <v>962</v>
      </c>
    </row>
    <row r="226" spans="1:6" x14ac:dyDescent="0.2">
      <c r="A226" s="12" t="s">
        <v>815</v>
      </c>
      <c r="B226" s="12" t="s">
        <v>814</v>
      </c>
      <c r="C226" s="12" t="s">
        <v>813</v>
      </c>
      <c r="D226" s="12" t="s">
        <v>962</v>
      </c>
      <c r="E226" s="12" t="s">
        <v>962</v>
      </c>
      <c r="F226" s="11" t="s">
        <v>962</v>
      </c>
    </row>
    <row r="227" spans="1:6" x14ac:dyDescent="0.2">
      <c r="A227" s="12" t="s">
        <v>812</v>
      </c>
      <c r="B227" s="12" t="s">
        <v>811</v>
      </c>
      <c r="C227" s="12" t="s">
        <v>810</v>
      </c>
      <c r="D227" s="12" t="s">
        <v>962</v>
      </c>
      <c r="E227" s="12" t="s">
        <v>962</v>
      </c>
      <c r="F227" s="11" t="s">
        <v>962</v>
      </c>
    </row>
    <row r="228" spans="1:6" x14ac:dyDescent="0.2">
      <c r="A228" s="12" t="s">
        <v>807</v>
      </c>
      <c r="B228" s="12" t="s">
        <v>809</v>
      </c>
      <c r="C228" s="12" t="s">
        <v>808</v>
      </c>
      <c r="D228" s="12" t="s">
        <v>962</v>
      </c>
      <c r="E228" s="12" t="s">
        <v>962</v>
      </c>
      <c r="F228" s="11" t="s">
        <v>962</v>
      </c>
    </row>
    <row r="229" spans="1:6" x14ac:dyDescent="0.2">
      <c r="A229" s="12" t="s">
        <v>807</v>
      </c>
      <c r="B229" s="12" t="s">
        <v>806</v>
      </c>
      <c r="C229" s="12" t="s">
        <v>805</v>
      </c>
      <c r="D229" s="12" t="s">
        <v>962</v>
      </c>
      <c r="E229" s="12" t="s">
        <v>962</v>
      </c>
      <c r="F229" s="11" t="s">
        <v>962</v>
      </c>
    </row>
    <row r="230" spans="1:6" x14ac:dyDescent="0.2">
      <c r="A230" s="12" t="s">
        <v>802</v>
      </c>
      <c r="B230" s="12" t="s">
        <v>804</v>
      </c>
      <c r="C230" s="12" t="s">
        <v>803</v>
      </c>
      <c r="D230" s="12" t="s">
        <v>962</v>
      </c>
      <c r="E230" s="12" t="s">
        <v>962</v>
      </c>
      <c r="F230" s="11" t="s">
        <v>962</v>
      </c>
    </row>
    <row r="231" spans="1:6" x14ac:dyDescent="0.2">
      <c r="A231" s="12" t="s">
        <v>802</v>
      </c>
      <c r="B231" s="12" t="s">
        <v>801</v>
      </c>
      <c r="C231" s="12" t="s">
        <v>800</v>
      </c>
      <c r="D231" s="12" t="s">
        <v>962</v>
      </c>
      <c r="E231" s="12" t="s">
        <v>962</v>
      </c>
      <c r="F231" s="11" t="s">
        <v>962</v>
      </c>
    </row>
    <row r="232" spans="1:6" x14ac:dyDescent="0.2">
      <c r="A232" s="12" t="s">
        <v>798</v>
      </c>
      <c r="B232" s="12" t="s">
        <v>418</v>
      </c>
      <c r="C232" s="12" t="s">
        <v>799</v>
      </c>
      <c r="D232" s="12" t="s">
        <v>962</v>
      </c>
      <c r="E232" s="12" t="s">
        <v>962</v>
      </c>
      <c r="F232" s="11" t="s">
        <v>962</v>
      </c>
    </row>
    <row r="233" spans="1:6" x14ac:dyDescent="0.2">
      <c r="A233" s="12" t="s">
        <v>798</v>
      </c>
      <c r="B233" s="12" t="s">
        <v>376</v>
      </c>
      <c r="C233" s="12" t="s">
        <v>377</v>
      </c>
      <c r="D233" s="12" t="s">
        <v>962</v>
      </c>
      <c r="E233" s="12" t="s">
        <v>962</v>
      </c>
      <c r="F233" s="11" t="s">
        <v>962</v>
      </c>
    </row>
    <row r="234" spans="1:6" x14ac:dyDescent="0.2">
      <c r="A234" s="12" t="s">
        <v>796</v>
      </c>
      <c r="B234" s="12" t="s">
        <v>244</v>
      </c>
      <c r="C234" s="12" t="s">
        <v>797</v>
      </c>
      <c r="D234" s="12" t="s">
        <v>962</v>
      </c>
      <c r="E234" s="12" t="s">
        <v>962</v>
      </c>
      <c r="F234" s="11" t="s">
        <v>962</v>
      </c>
    </row>
    <row r="235" spans="1:6" x14ac:dyDescent="0.2">
      <c r="A235" s="12" t="s">
        <v>796</v>
      </c>
      <c r="B235" s="12" t="s">
        <v>246</v>
      </c>
      <c r="C235" s="12" t="s">
        <v>795</v>
      </c>
      <c r="D235" s="12" t="s">
        <v>962</v>
      </c>
      <c r="E235" s="12" t="s">
        <v>962</v>
      </c>
      <c r="F235" s="11" t="s">
        <v>962</v>
      </c>
    </row>
    <row r="236" spans="1:6" x14ac:dyDescent="0.2">
      <c r="A236" s="12" t="s">
        <v>794</v>
      </c>
      <c r="B236" s="12" t="s">
        <v>115</v>
      </c>
      <c r="C236" s="12" t="s">
        <v>793</v>
      </c>
      <c r="D236" s="12" t="s">
        <v>962</v>
      </c>
      <c r="E236" s="12" t="s">
        <v>962</v>
      </c>
      <c r="F236" s="11" t="s">
        <v>962</v>
      </c>
    </row>
    <row r="237" spans="1:6" x14ac:dyDescent="0.2">
      <c r="A237" s="12" t="s">
        <v>792</v>
      </c>
      <c r="B237" s="12" t="s">
        <v>791</v>
      </c>
      <c r="C237" s="12" t="s">
        <v>790</v>
      </c>
      <c r="D237" s="12" t="s">
        <v>962</v>
      </c>
      <c r="E237" s="12" t="s">
        <v>962</v>
      </c>
      <c r="F237" s="11" t="s">
        <v>962</v>
      </c>
    </row>
    <row r="238" spans="1:6" x14ac:dyDescent="0.2">
      <c r="A238" s="12" t="s">
        <v>789</v>
      </c>
      <c r="B238" s="12" t="s">
        <v>176</v>
      </c>
      <c r="C238" s="12" t="s">
        <v>177</v>
      </c>
      <c r="D238" s="12" t="s">
        <v>962</v>
      </c>
      <c r="E238" s="12" t="s">
        <v>962</v>
      </c>
      <c r="F238" s="11" t="s">
        <v>962</v>
      </c>
    </row>
    <row r="239" spans="1:6" x14ac:dyDescent="0.2">
      <c r="A239" s="12" t="s">
        <v>789</v>
      </c>
      <c r="B239" s="12" t="s">
        <v>178</v>
      </c>
      <c r="C239" s="12" t="s">
        <v>179</v>
      </c>
      <c r="D239" s="12" t="s">
        <v>962</v>
      </c>
      <c r="E239" s="12" t="s">
        <v>962</v>
      </c>
      <c r="F239" s="11" t="s">
        <v>962</v>
      </c>
    </row>
    <row r="240" spans="1:6" x14ac:dyDescent="0.2">
      <c r="A240" s="12" t="s">
        <v>788</v>
      </c>
      <c r="B240" s="12" t="s">
        <v>787</v>
      </c>
      <c r="C240" s="12" t="s">
        <v>786</v>
      </c>
      <c r="D240" s="12" t="s">
        <v>962</v>
      </c>
      <c r="E240" s="12" t="s">
        <v>962</v>
      </c>
      <c r="F240" s="11" t="s">
        <v>962</v>
      </c>
    </row>
    <row r="241" spans="1:6" x14ac:dyDescent="0.2">
      <c r="A241" s="12" t="s">
        <v>785</v>
      </c>
      <c r="B241" s="12" t="s">
        <v>128</v>
      </c>
      <c r="C241" s="12" t="s">
        <v>784</v>
      </c>
      <c r="D241" s="12" t="s">
        <v>962</v>
      </c>
      <c r="E241" s="12" t="s">
        <v>962</v>
      </c>
      <c r="F241" s="11" t="s">
        <v>962</v>
      </c>
    </row>
    <row r="242" spans="1:6" x14ac:dyDescent="0.2">
      <c r="A242" s="12" t="s">
        <v>783</v>
      </c>
      <c r="B242" s="12" t="s">
        <v>61</v>
      </c>
      <c r="C242" s="12" t="s">
        <v>62</v>
      </c>
      <c r="D242" s="12" t="s">
        <v>962</v>
      </c>
      <c r="E242" s="12" t="s">
        <v>962</v>
      </c>
      <c r="F242" s="11" t="s">
        <v>962</v>
      </c>
    </row>
    <row r="243" spans="1:6" x14ac:dyDescent="0.2">
      <c r="A243" s="12" t="s">
        <v>783</v>
      </c>
      <c r="B243" s="12" t="s">
        <v>61</v>
      </c>
      <c r="C243" s="12" t="s">
        <v>62</v>
      </c>
      <c r="D243" s="12" t="s">
        <v>962</v>
      </c>
      <c r="E243" s="12" t="s">
        <v>1261</v>
      </c>
      <c r="F243" s="11" t="s">
        <v>1260</v>
      </c>
    </row>
    <row r="244" spans="1:6" x14ac:dyDescent="0.2">
      <c r="A244" s="12" t="s">
        <v>783</v>
      </c>
      <c r="B244" s="12" t="s">
        <v>61</v>
      </c>
      <c r="C244" s="12" t="s">
        <v>62</v>
      </c>
      <c r="D244" s="12" t="s">
        <v>962</v>
      </c>
      <c r="E244" s="12" t="s">
        <v>1257</v>
      </c>
      <c r="F244" s="11" t="s">
        <v>1263</v>
      </c>
    </row>
    <row r="245" spans="1:6" x14ac:dyDescent="0.2">
      <c r="A245" s="12" t="s">
        <v>783</v>
      </c>
      <c r="B245" s="12" t="s">
        <v>61</v>
      </c>
      <c r="C245" s="12" t="s">
        <v>62</v>
      </c>
      <c r="D245" s="12" t="s">
        <v>962</v>
      </c>
      <c r="E245" s="12" t="s">
        <v>1255</v>
      </c>
      <c r="F245" s="11" t="s">
        <v>1254</v>
      </c>
    </row>
    <row r="246" spans="1:6" x14ac:dyDescent="0.2">
      <c r="A246" s="12" t="s">
        <v>783</v>
      </c>
      <c r="B246" s="12" t="s">
        <v>61</v>
      </c>
      <c r="C246" s="12" t="s">
        <v>62</v>
      </c>
      <c r="D246" s="12" t="s">
        <v>962</v>
      </c>
      <c r="E246" s="12" t="s">
        <v>1252</v>
      </c>
      <c r="F246" s="11" t="s">
        <v>1251</v>
      </c>
    </row>
    <row r="247" spans="1:6" x14ac:dyDescent="0.2">
      <c r="A247" s="12" t="s">
        <v>783</v>
      </c>
      <c r="B247" s="12" t="s">
        <v>61</v>
      </c>
      <c r="C247" s="12" t="s">
        <v>62</v>
      </c>
      <c r="D247" s="12" t="s">
        <v>962</v>
      </c>
      <c r="E247" s="12" t="s">
        <v>1262</v>
      </c>
      <c r="F247" s="11" t="s">
        <v>1258</v>
      </c>
    </row>
    <row r="248" spans="1:6" x14ac:dyDescent="0.2">
      <c r="A248" s="12" t="s">
        <v>783</v>
      </c>
      <c r="B248" s="12" t="s">
        <v>63</v>
      </c>
      <c r="C248" s="12" t="s">
        <v>64</v>
      </c>
      <c r="D248" s="12" t="s">
        <v>962</v>
      </c>
      <c r="E248" s="12" t="s">
        <v>962</v>
      </c>
      <c r="F248" s="11" t="s">
        <v>962</v>
      </c>
    </row>
    <row r="249" spans="1:6" x14ac:dyDescent="0.2">
      <c r="A249" s="12" t="s">
        <v>783</v>
      </c>
      <c r="B249" s="12" t="s">
        <v>63</v>
      </c>
      <c r="C249" s="12" t="s">
        <v>64</v>
      </c>
      <c r="D249" s="12" t="s">
        <v>962</v>
      </c>
      <c r="E249" s="12" t="s">
        <v>1261</v>
      </c>
      <c r="F249" s="11" t="s">
        <v>1260</v>
      </c>
    </row>
    <row r="250" spans="1:6" x14ac:dyDescent="0.2">
      <c r="A250" s="12" t="s">
        <v>783</v>
      </c>
      <c r="B250" s="12" t="s">
        <v>63</v>
      </c>
      <c r="C250" s="12" t="s">
        <v>64</v>
      </c>
      <c r="D250" s="12" t="s">
        <v>962</v>
      </c>
      <c r="E250" s="12" t="s">
        <v>1259</v>
      </c>
      <c r="F250" s="11" t="s">
        <v>1258</v>
      </c>
    </row>
    <row r="251" spans="1:6" x14ac:dyDescent="0.2">
      <c r="A251" s="12" t="s">
        <v>783</v>
      </c>
      <c r="B251" s="12" t="s">
        <v>63</v>
      </c>
      <c r="C251" s="12" t="s">
        <v>64</v>
      </c>
      <c r="D251" s="12" t="s">
        <v>962</v>
      </c>
      <c r="E251" s="12" t="s">
        <v>1257</v>
      </c>
      <c r="F251" s="11" t="s">
        <v>1256</v>
      </c>
    </row>
    <row r="252" spans="1:6" x14ac:dyDescent="0.2">
      <c r="A252" s="12" t="s">
        <v>783</v>
      </c>
      <c r="B252" s="12" t="s">
        <v>63</v>
      </c>
      <c r="C252" s="12" t="s">
        <v>64</v>
      </c>
      <c r="D252" s="12" t="s">
        <v>962</v>
      </c>
      <c r="E252" s="12" t="s">
        <v>1255</v>
      </c>
      <c r="F252" s="11" t="s">
        <v>1254</v>
      </c>
    </row>
    <row r="253" spans="1:6" x14ac:dyDescent="0.2">
      <c r="A253" s="12" t="s">
        <v>783</v>
      </c>
      <c r="B253" s="12" t="s">
        <v>63</v>
      </c>
      <c r="C253" s="12" t="s">
        <v>64</v>
      </c>
      <c r="D253" s="12" t="s">
        <v>962</v>
      </c>
      <c r="E253" s="12" t="s">
        <v>1253</v>
      </c>
      <c r="F253" s="11" t="s">
        <v>1232</v>
      </c>
    </row>
    <row r="254" spans="1:6" x14ac:dyDescent="0.2">
      <c r="A254" s="12" t="s">
        <v>783</v>
      </c>
      <c r="B254" s="12" t="s">
        <v>63</v>
      </c>
      <c r="C254" s="12" t="s">
        <v>64</v>
      </c>
      <c r="D254" s="12" t="s">
        <v>962</v>
      </c>
      <c r="E254" s="12" t="s">
        <v>1252</v>
      </c>
      <c r="F254" s="11" t="s">
        <v>1251</v>
      </c>
    </row>
    <row r="255" spans="1:6" x14ac:dyDescent="0.2">
      <c r="A255" s="12" t="s">
        <v>783</v>
      </c>
      <c r="B255" s="12" t="s">
        <v>63</v>
      </c>
      <c r="C255" s="12" t="s">
        <v>64</v>
      </c>
      <c r="D255" s="12" t="s">
        <v>962</v>
      </c>
      <c r="E255" s="12" t="s">
        <v>1250</v>
      </c>
      <c r="F255" s="11" t="s">
        <v>1249</v>
      </c>
    </row>
    <row r="256" spans="1:6" x14ac:dyDescent="0.2">
      <c r="A256" s="12" t="s">
        <v>783</v>
      </c>
      <c r="B256" s="12" t="s">
        <v>65</v>
      </c>
      <c r="C256" s="12" t="s">
        <v>782</v>
      </c>
      <c r="D256" s="12" t="s">
        <v>962</v>
      </c>
      <c r="E256" s="12" t="s">
        <v>962</v>
      </c>
      <c r="F256" s="11" t="s">
        <v>962</v>
      </c>
    </row>
    <row r="257" spans="1:6" x14ac:dyDescent="0.2">
      <c r="A257" s="12" t="s">
        <v>781</v>
      </c>
      <c r="B257" s="12" t="s">
        <v>780</v>
      </c>
      <c r="C257" s="12" t="s">
        <v>779</v>
      </c>
      <c r="D257" s="12" t="s">
        <v>962</v>
      </c>
      <c r="E257" s="12" t="s">
        <v>962</v>
      </c>
      <c r="F257" s="11" t="s">
        <v>962</v>
      </c>
    </row>
    <row r="258" spans="1:6" x14ac:dyDescent="0.2">
      <c r="A258" s="12" t="s">
        <v>778</v>
      </c>
      <c r="B258" s="12" t="s">
        <v>777</v>
      </c>
      <c r="C258" s="12" t="s">
        <v>776</v>
      </c>
      <c r="D258" s="12" t="s">
        <v>962</v>
      </c>
      <c r="E258" s="12" t="s">
        <v>962</v>
      </c>
      <c r="F258" s="11" t="s">
        <v>962</v>
      </c>
    </row>
    <row r="259" spans="1:6" x14ac:dyDescent="0.2">
      <c r="A259" s="12" t="s">
        <v>774</v>
      </c>
      <c r="B259" s="12" t="s">
        <v>38</v>
      </c>
      <c r="C259" s="12" t="s">
        <v>775</v>
      </c>
      <c r="D259" s="12" t="s">
        <v>962</v>
      </c>
      <c r="E259" s="12" t="s">
        <v>962</v>
      </c>
      <c r="F259" s="11" t="s">
        <v>962</v>
      </c>
    </row>
    <row r="260" spans="1:6" x14ac:dyDescent="0.2">
      <c r="A260" s="12" t="s">
        <v>774</v>
      </c>
      <c r="B260" s="12" t="s">
        <v>318</v>
      </c>
      <c r="C260" s="12" t="s">
        <v>319</v>
      </c>
      <c r="D260" s="12" t="s">
        <v>962</v>
      </c>
      <c r="E260" s="12" t="s">
        <v>962</v>
      </c>
      <c r="F260" s="11" t="s">
        <v>962</v>
      </c>
    </row>
    <row r="261" spans="1:6" x14ac:dyDescent="0.2">
      <c r="A261" s="12" t="s">
        <v>774</v>
      </c>
      <c r="B261" s="12" t="s">
        <v>318</v>
      </c>
      <c r="C261" s="12" t="s">
        <v>319</v>
      </c>
      <c r="D261" s="12" t="s">
        <v>962</v>
      </c>
      <c r="E261" s="12" t="s">
        <v>1248</v>
      </c>
      <c r="F261" s="11" t="s">
        <v>1247</v>
      </c>
    </row>
    <row r="262" spans="1:6" x14ac:dyDescent="0.2">
      <c r="A262" s="12" t="s">
        <v>774</v>
      </c>
      <c r="B262" s="12" t="s">
        <v>318</v>
      </c>
      <c r="C262" s="12" t="s">
        <v>319</v>
      </c>
      <c r="D262" s="12" t="s">
        <v>962</v>
      </c>
      <c r="E262" s="12" t="s">
        <v>1246</v>
      </c>
      <c r="F262" s="11" t="s">
        <v>1239</v>
      </c>
    </row>
    <row r="263" spans="1:6" x14ac:dyDescent="0.2">
      <c r="A263" s="12" t="s">
        <v>774</v>
      </c>
      <c r="B263" s="12" t="s">
        <v>318</v>
      </c>
      <c r="C263" s="12" t="s">
        <v>319</v>
      </c>
      <c r="D263" s="12" t="s">
        <v>962</v>
      </c>
      <c r="E263" s="12" t="s">
        <v>1245</v>
      </c>
      <c r="F263" s="11" t="s">
        <v>1237</v>
      </c>
    </row>
    <row r="264" spans="1:6" x14ac:dyDescent="0.2">
      <c r="A264" s="12" t="s">
        <v>774</v>
      </c>
      <c r="B264" s="12" t="s">
        <v>318</v>
      </c>
      <c r="C264" s="12" t="s">
        <v>319</v>
      </c>
      <c r="D264" s="12" t="s">
        <v>962</v>
      </c>
      <c r="E264" s="12" t="s">
        <v>1244</v>
      </c>
      <c r="F264" s="11" t="s">
        <v>1243</v>
      </c>
    </row>
    <row r="265" spans="1:6" x14ac:dyDescent="0.2">
      <c r="A265" s="12" t="s">
        <v>774</v>
      </c>
      <c r="B265" s="12" t="s">
        <v>320</v>
      </c>
      <c r="C265" s="12" t="s">
        <v>773</v>
      </c>
      <c r="D265" s="12" t="s">
        <v>962</v>
      </c>
      <c r="E265" s="12" t="s">
        <v>962</v>
      </c>
      <c r="F265" s="11" t="s">
        <v>962</v>
      </c>
    </row>
    <row r="266" spans="1:6" x14ac:dyDescent="0.2">
      <c r="A266" s="12" t="s">
        <v>774</v>
      </c>
      <c r="B266" s="12" t="s">
        <v>320</v>
      </c>
      <c r="C266" s="12" t="s">
        <v>773</v>
      </c>
      <c r="D266" s="12" t="s">
        <v>962</v>
      </c>
      <c r="E266" s="12" t="s">
        <v>1242</v>
      </c>
      <c r="F266" s="11" t="s">
        <v>1241</v>
      </c>
    </row>
    <row r="267" spans="1:6" x14ac:dyDescent="0.2">
      <c r="A267" s="12" t="s">
        <v>774</v>
      </c>
      <c r="B267" s="12" t="s">
        <v>320</v>
      </c>
      <c r="C267" s="12" t="s">
        <v>773</v>
      </c>
      <c r="D267" s="12" t="s">
        <v>962</v>
      </c>
      <c r="E267" s="12" t="s">
        <v>1240</v>
      </c>
      <c r="F267" s="11" t="s">
        <v>1239</v>
      </c>
    </row>
    <row r="268" spans="1:6" x14ac:dyDescent="0.2">
      <c r="A268" s="12" t="s">
        <v>774</v>
      </c>
      <c r="B268" s="12" t="s">
        <v>320</v>
      </c>
      <c r="C268" s="12" t="s">
        <v>773</v>
      </c>
      <c r="D268" s="12" t="s">
        <v>962</v>
      </c>
      <c r="E268" s="12" t="s">
        <v>1238</v>
      </c>
      <c r="F268" s="11" t="s">
        <v>1237</v>
      </c>
    </row>
    <row r="269" spans="1:6" x14ac:dyDescent="0.2">
      <c r="A269" s="12" t="s">
        <v>774</v>
      </c>
      <c r="B269" s="12" t="s">
        <v>320</v>
      </c>
      <c r="C269" s="12" t="s">
        <v>773</v>
      </c>
      <c r="D269" s="12" t="s">
        <v>962</v>
      </c>
      <c r="E269" s="12" t="s">
        <v>1236</v>
      </c>
      <c r="F269" s="11" t="s">
        <v>1235</v>
      </c>
    </row>
    <row r="270" spans="1:6" x14ac:dyDescent="0.2">
      <c r="A270" s="12" t="s">
        <v>769</v>
      </c>
      <c r="B270" s="12" t="s">
        <v>44</v>
      </c>
      <c r="C270" s="12" t="s">
        <v>772</v>
      </c>
      <c r="D270" s="12" t="s">
        <v>962</v>
      </c>
      <c r="E270" s="12" t="s">
        <v>962</v>
      </c>
      <c r="F270" s="11" t="s">
        <v>962</v>
      </c>
    </row>
    <row r="271" spans="1:6" x14ac:dyDescent="0.2">
      <c r="A271" s="12" t="s">
        <v>769</v>
      </c>
      <c r="B271" s="12" t="s">
        <v>771</v>
      </c>
      <c r="C271" s="12" t="s">
        <v>770</v>
      </c>
      <c r="D271" s="12" t="s">
        <v>962</v>
      </c>
      <c r="E271" s="12" t="s">
        <v>962</v>
      </c>
      <c r="F271" s="11" t="s">
        <v>962</v>
      </c>
    </row>
    <row r="272" spans="1:6" x14ac:dyDescent="0.2">
      <c r="A272" s="12" t="s">
        <v>769</v>
      </c>
      <c r="B272" s="12" t="s">
        <v>768</v>
      </c>
      <c r="C272" s="12" t="s">
        <v>767</v>
      </c>
      <c r="D272" s="12" t="s">
        <v>962</v>
      </c>
      <c r="E272" s="12" t="s">
        <v>962</v>
      </c>
      <c r="F272" s="11" t="s">
        <v>962</v>
      </c>
    </row>
    <row r="273" spans="1:6" x14ac:dyDescent="0.2">
      <c r="A273" s="12" t="s">
        <v>764</v>
      </c>
      <c r="B273" s="12" t="s">
        <v>42</v>
      </c>
      <c r="C273" s="12" t="s">
        <v>43</v>
      </c>
      <c r="D273" s="12" t="s">
        <v>962</v>
      </c>
      <c r="E273" s="12" t="s">
        <v>962</v>
      </c>
      <c r="F273" s="11" t="s">
        <v>962</v>
      </c>
    </row>
    <row r="274" spans="1:6" x14ac:dyDescent="0.2">
      <c r="A274" s="12" t="s">
        <v>764</v>
      </c>
      <c r="B274" s="12" t="s">
        <v>766</v>
      </c>
      <c r="C274" s="12" t="s">
        <v>765</v>
      </c>
      <c r="D274" s="12" t="s">
        <v>962</v>
      </c>
      <c r="E274" s="12" t="s">
        <v>962</v>
      </c>
      <c r="F274" s="11" t="s">
        <v>962</v>
      </c>
    </row>
    <row r="275" spans="1:6" x14ac:dyDescent="0.2">
      <c r="A275" s="12" t="s">
        <v>764</v>
      </c>
      <c r="B275" s="12" t="s">
        <v>763</v>
      </c>
      <c r="C275" s="12" t="s">
        <v>762</v>
      </c>
      <c r="D275" s="12" t="s">
        <v>962</v>
      </c>
      <c r="E275" s="12" t="s">
        <v>962</v>
      </c>
      <c r="F275" s="11" t="s">
        <v>962</v>
      </c>
    </row>
    <row r="276" spans="1:6" x14ac:dyDescent="0.2">
      <c r="A276" s="12" t="s">
        <v>760</v>
      </c>
      <c r="B276" s="12" t="s">
        <v>97</v>
      </c>
      <c r="C276" s="12" t="s">
        <v>761</v>
      </c>
      <c r="D276" s="12" t="s">
        <v>962</v>
      </c>
      <c r="E276" s="12" t="s">
        <v>962</v>
      </c>
      <c r="F276" s="11" t="s">
        <v>962</v>
      </c>
    </row>
    <row r="277" spans="1:6" x14ac:dyDescent="0.2">
      <c r="A277" s="12" t="s">
        <v>760</v>
      </c>
      <c r="B277" s="12" t="s">
        <v>222</v>
      </c>
      <c r="C277" s="12" t="s">
        <v>223</v>
      </c>
      <c r="D277" s="12" t="s">
        <v>962</v>
      </c>
      <c r="E277" s="12" t="s">
        <v>962</v>
      </c>
      <c r="F277" s="11" t="s">
        <v>962</v>
      </c>
    </row>
    <row r="278" spans="1:6" x14ac:dyDescent="0.2">
      <c r="A278" s="12" t="s">
        <v>759</v>
      </c>
      <c r="B278" s="12" t="s">
        <v>491</v>
      </c>
      <c r="C278" s="12" t="s">
        <v>492</v>
      </c>
      <c r="D278" s="12" t="s">
        <v>962</v>
      </c>
      <c r="E278" s="12" t="s">
        <v>962</v>
      </c>
      <c r="F278" s="11" t="s">
        <v>962</v>
      </c>
    </row>
    <row r="279" spans="1:6" x14ac:dyDescent="0.2">
      <c r="A279" s="12" t="s">
        <v>757</v>
      </c>
      <c r="B279" s="12" t="s">
        <v>392</v>
      </c>
      <c r="C279" s="12" t="s">
        <v>758</v>
      </c>
      <c r="D279" s="12" t="s">
        <v>962</v>
      </c>
      <c r="E279" s="12" t="s">
        <v>962</v>
      </c>
      <c r="F279" s="11" t="s">
        <v>962</v>
      </c>
    </row>
    <row r="280" spans="1:6" x14ac:dyDescent="0.2">
      <c r="A280" s="12" t="s">
        <v>757</v>
      </c>
      <c r="B280" s="12" t="s">
        <v>392</v>
      </c>
      <c r="C280" s="12" t="s">
        <v>758</v>
      </c>
      <c r="D280" s="12" t="s">
        <v>962</v>
      </c>
      <c r="E280" s="12" t="s">
        <v>1234</v>
      </c>
      <c r="F280" s="11" t="s">
        <v>1229</v>
      </c>
    </row>
    <row r="281" spans="1:6" x14ac:dyDescent="0.2">
      <c r="A281" s="12" t="s">
        <v>757</v>
      </c>
      <c r="B281" s="12" t="s">
        <v>392</v>
      </c>
      <c r="C281" s="12" t="s">
        <v>758</v>
      </c>
      <c r="D281" s="12" t="s">
        <v>962</v>
      </c>
      <c r="E281" s="12" t="s">
        <v>1233</v>
      </c>
      <c r="F281" s="11" t="s">
        <v>1232</v>
      </c>
    </row>
    <row r="282" spans="1:6" x14ac:dyDescent="0.2">
      <c r="A282" s="12" t="s">
        <v>757</v>
      </c>
      <c r="B282" s="12" t="s">
        <v>392</v>
      </c>
      <c r="C282" s="12" t="s">
        <v>758</v>
      </c>
      <c r="D282" s="12" t="s">
        <v>962</v>
      </c>
      <c r="E282" s="12" t="s">
        <v>1231</v>
      </c>
      <c r="F282" s="11" t="s">
        <v>1227</v>
      </c>
    </row>
    <row r="283" spans="1:6" x14ac:dyDescent="0.2">
      <c r="A283" s="12" t="s">
        <v>757</v>
      </c>
      <c r="B283" s="12" t="s">
        <v>394</v>
      </c>
      <c r="C283" s="12" t="s">
        <v>756</v>
      </c>
      <c r="D283" s="12" t="s">
        <v>962</v>
      </c>
      <c r="E283" s="12" t="s">
        <v>962</v>
      </c>
      <c r="F283" s="11" t="s">
        <v>962</v>
      </c>
    </row>
    <row r="284" spans="1:6" x14ac:dyDescent="0.2">
      <c r="A284" s="12" t="s">
        <v>757</v>
      </c>
      <c r="B284" s="12" t="s">
        <v>394</v>
      </c>
      <c r="C284" s="12" t="s">
        <v>756</v>
      </c>
      <c r="D284" s="12" t="s">
        <v>962</v>
      </c>
      <c r="E284" s="12" t="s">
        <v>1230</v>
      </c>
      <c r="F284" s="11" t="s">
        <v>1229</v>
      </c>
    </row>
    <row r="285" spans="1:6" x14ac:dyDescent="0.2">
      <c r="A285" s="12" t="s">
        <v>757</v>
      </c>
      <c r="B285" s="12" t="s">
        <v>394</v>
      </c>
      <c r="C285" s="12" t="s">
        <v>756</v>
      </c>
      <c r="D285" s="12" t="s">
        <v>962</v>
      </c>
      <c r="E285" s="12" t="s">
        <v>1164</v>
      </c>
      <c r="F285" s="11" t="s">
        <v>1146</v>
      </c>
    </row>
    <row r="286" spans="1:6" x14ac:dyDescent="0.2">
      <c r="A286" s="12" t="s">
        <v>757</v>
      </c>
      <c r="B286" s="12" t="s">
        <v>394</v>
      </c>
      <c r="C286" s="12" t="s">
        <v>756</v>
      </c>
      <c r="D286" s="12" t="s">
        <v>962</v>
      </c>
      <c r="E286" s="12" t="s">
        <v>1228</v>
      </c>
      <c r="F286" s="11" t="s">
        <v>1227</v>
      </c>
    </row>
    <row r="287" spans="1:6" x14ac:dyDescent="0.2">
      <c r="A287" s="12" t="s">
        <v>755</v>
      </c>
      <c r="B287" s="12" t="s">
        <v>372</v>
      </c>
      <c r="C287" s="12" t="s">
        <v>373</v>
      </c>
      <c r="D287" s="12" t="s">
        <v>962</v>
      </c>
      <c r="E287" s="12" t="s">
        <v>962</v>
      </c>
      <c r="F287" s="11" t="s">
        <v>962</v>
      </c>
    </row>
    <row r="288" spans="1:6" x14ac:dyDescent="0.2">
      <c r="A288" s="12" t="s">
        <v>755</v>
      </c>
      <c r="B288" s="12" t="s">
        <v>372</v>
      </c>
      <c r="C288" s="12" t="s">
        <v>373</v>
      </c>
      <c r="D288" s="12" t="s">
        <v>962</v>
      </c>
      <c r="E288" s="12" t="s">
        <v>1226</v>
      </c>
      <c r="F288" s="11" t="s">
        <v>1220</v>
      </c>
    </row>
    <row r="289" spans="1:6" x14ac:dyDescent="0.2">
      <c r="A289" s="12" t="s">
        <v>755</v>
      </c>
      <c r="B289" s="12" t="s">
        <v>372</v>
      </c>
      <c r="C289" s="12" t="s">
        <v>373</v>
      </c>
      <c r="D289" s="12" t="s">
        <v>962</v>
      </c>
      <c r="E289" s="12" t="s">
        <v>1225</v>
      </c>
      <c r="F289" s="11" t="s">
        <v>1218</v>
      </c>
    </row>
    <row r="290" spans="1:6" x14ac:dyDescent="0.2">
      <c r="A290" s="12" t="s">
        <v>755</v>
      </c>
      <c r="B290" s="12" t="s">
        <v>372</v>
      </c>
      <c r="C290" s="12" t="s">
        <v>373</v>
      </c>
      <c r="D290" s="12" t="s">
        <v>962</v>
      </c>
      <c r="E290" s="12" t="s">
        <v>1224</v>
      </c>
      <c r="F290" s="11" t="s">
        <v>1223</v>
      </c>
    </row>
    <row r="291" spans="1:6" x14ac:dyDescent="0.2">
      <c r="A291" s="12" t="s">
        <v>755</v>
      </c>
      <c r="B291" s="12" t="s">
        <v>372</v>
      </c>
      <c r="C291" s="12" t="s">
        <v>373</v>
      </c>
      <c r="D291" s="12" t="s">
        <v>962</v>
      </c>
      <c r="E291" s="12" t="s">
        <v>1222</v>
      </c>
      <c r="F291" s="11" t="s">
        <v>1216</v>
      </c>
    </row>
    <row r="292" spans="1:6" x14ac:dyDescent="0.2">
      <c r="A292" s="12" t="s">
        <v>755</v>
      </c>
      <c r="B292" s="12" t="s">
        <v>374</v>
      </c>
      <c r="C292" s="12" t="s">
        <v>375</v>
      </c>
      <c r="D292" s="12" t="s">
        <v>962</v>
      </c>
      <c r="E292" s="12" t="s">
        <v>962</v>
      </c>
      <c r="F292" s="11" t="s">
        <v>962</v>
      </c>
    </row>
    <row r="293" spans="1:6" x14ac:dyDescent="0.2">
      <c r="A293" s="12" t="s">
        <v>755</v>
      </c>
      <c r="B293" s="12" t="s">
        <v>374</v>
      </c>
      <c r="C293" s="12" t="s">
        <v>375</v>
      </c>
      <c r="D293" s="12" t="s">
        <v>962</v>
      </c>
      <c r="E293" s="12" t="s">
        <v>1221</v>
      </c>
      <c r="F293" s="11" t="s">
        <v>1220</v>
      </c>
    </row>
    <row r="294" spans="1:6" x14ac:dyDescent="0.2">
      <c r="A294" s="12" t="s">
        <v>755</v>
      </c>
      <c r="B294" s="12" t="s">
        <v>374</v>
      </c>
      <c r="C294" s="12" t="s">
        <v>375</v>
      </c>
      <c r="D294" s="12" t="s">
        <v>962</v>
      </c>
      <c r="E294" s="12" t="s">
        <v>1219</v>
      </c>
      <c r="F294" s="11" t="s">
        <v>1218</v>
      </c>
    </row>
    <row r="295" spans="1:6" x14ac:dyDescent="0.2">
      <c r="A295" s="12" t="s">
        <v>755</v>
      </c>
      <c r="B295" s="12" t="s">
        <v>374</v>
      </c>
      <c r="C295" s="12" t="s">
        <v>375</v>
      </c>
      <c r="D295" s="12" t="s">
        <v>962</v>
      </c>
      <c r="E295" s="12" t="s">
        <v>1217</v>
      </c>
      <c r="F295" s="11" t="s">
        <v>1216</v>
      </c>
    </row>
    <row r="296" spans="1:6" x14ac:dyDescent="0.2">
      <c r="A296" s="12" t="s">
        <v>754</v>
      </c>
      <c r="B296" s="12" t="s">
        <v>68</v>
      </c>
      <c r="C296" s="12" t="s">
        <v>69</v>
      </c>
      <c r="D296" s="12" t="s">
        <v>962</v>
      </c>
      <c r="E296" s="12" t="s">
        <v>962</v>
      </c>
      <c r="F296" s="11" t="s">
        <v>962</v>
      </c>
    </row>
    <row r="297" spans="1:6" x14ac:dyDescent="0.2">
      <c r="A297" s="12" t="s">
        <v>753</v>
      </c>
      <c r="B297" s="12" t="s">
        <v>203</v>
      </c>
      <c r="C297" s="12" t="s">
        <v>752</v>
      </c>
      <c r="D297" s="12" t="s">
        <v>962</v>
      </c>
      <c r="E297" s="12" t="s">
        <v>962</v>
      </c>
      <c r="F297" s="11" t="s">
        <v>962</v>
      </c>
    </row>
    <row r="298" spans="1:6" x14ac:dyDescent="0.2">
      <c r="A298" s="12" t="s">
        <v>750</v>
      </c>
      <c r="B298" s="12" t="s">
        <v>144</v>
      </c>
      <c r="C298" s="12" t="s">
        <v>751</v>
      </c>
      <c r="D298" s="12" t="s">
        <v>962</v>
      </c>
      <c r="E298" s="12" t="s">
        <v>962</v>
      </c>
      <c r="F298" s="11" t="s">
        <v>962</v>
      </c>
    </row>
    <row r="299" spans="1:6" x14ac:dyDescent="0.2">
      <c r="A299" s="12" t="s">
        <v>750</v>
      </c>
      <c r="B299" s="12" t="s">
        <v>144</v>
      </c>
      <c r="C299" s="12" t="s">
        <v>751</v>
      </c>
      <c r="D299" s="12" t="s">
        <v>962</v>
      </c>
      <c r="E299" s="12" t="s">
        <v>1215</v>
      </c>
      <c r="F299" s="11" t="s">
        <v>962</v>
      </c>
    </row>
    <row r="300" spans="1:6" x14ac:dyDescent="0.2">
      <c r="A300" s="12" t="s">
        <v>750</v>
      </c>
      <c r="B300" s="12" t="s">
        <v>144</v>
      </c>
      <c r="C300" s="12" t="s">
        <v>751</v>
      </c>
      <c r="D300" s="12" t="s">
        <v>962</v>
      </c>
      <c r="E300" s="12" t="s">
        <v>1214</v>
      </c>
      <c r="F300" s="11" t="s">
        <v>1210</v>
      </c>
    </row>
    <row r="301" spans="1:6" x14ac:dyDescent="0.2">
      <c r="A301" s="12" t="s">
        <v>750</v>
      </c>
      <c r="B301" s="12" t="s">
        <v>146</v>
      </c>
      <c r="C301" s="12" t="s">
        <v>749</v>
      </c>
      <c r="D301" s="12" t="s">
        <v>962</v>
      </c>
      <c r="E301" s="12" t="s">
        <v>962</v>
      </c>
      <c r="F301" s="11" t="s">
        <v>962</v>
      </c>
    </row>
    <row r="302" spans="1:6" x14ac:dyDescent="0.2">
      <c r="A302" s="12" t="s">
        <v>750</v>
      </c>
      <c r="B302" s="12" t="s">
        <v>146</v>
      </c>
      <c r="C302" s="12" t="s">
        <v>749</v>
      </c>
      <c r="D302" s="12" t="s">
        <v>750</v>
      </c>
      <c r="E302" s="12" t="s">
        <v>1213</v>
      </c>
      <c r="F302" s="11" t="s">
        <v>1212</v>
      </c>
    </row>
    <row r="303" spans="1:6" x14ac:dyDescent="0.2">
      <c r="A303" s="12" t="s">
        <v>750</v>
      </c>
      <c r="B303" s="12" t="s">
        <v>146</v>
      </c>
      <c r="C303" s="12" t="s">
        <v>749</v>
      </c>
      <c r="D303" s="12" t="s">
        <v>750</v>
      </c>
      <c r="E303" s="12" t="s">
        <v>1211</v>
      </c>
      <c r="F303" s="11" t="s">
        <v>1210</v>
      </c>
    </row>
    <row r="304" spans="1:6" x14ac:dyDescent="0.2">
      <c r="A304" s="12" t="s">
        <v>748</v>
      </c>
      <c r="B304" s="12" t="s">
        <v>54</v>
      </c>
      <c r="C304" s="12" t="s">
        <v>747</v>
      </c>
      <c r="D304" s="12" t="s">
        <v>962</v>
      </c>
      <c r="E304" s="12" t="s">
        <v>962</v>
      </c>
      <c r="F304" s="11" t="s">
        <v>962</v>
      </c>
    </row>
    <row r="305" spans="1:6" x14ac:dyDescent="0.2">
      <c r="A305" s="12" t="s">
        <v>745</v>
      </c>
      <c r="B305" s="12" t="s">
        <v>263</v>
      </c>
      <c r="C305" s="12" t="s">
        <v>746</v>
      </c>
      <c r="D305" s="12" t="s">
        <v>962</v>
      </c>
      <c r="E305" s="12" t="s">
        <v>962</v>
      </c>
      <c r="F305" s="11" t="s">
        <v>962</v>
      </c>
    </row>
    <row r="306" spans="1:6" x14ac:dyDescent="0.2">
      <c r="A306" s="12" t="s">
        <v>745</v>
      </c>
      <c r="B306" s="12" t="s">
        <v>481</v>
      </c>
      <c r="C306" s="12" t="s">
        <v>482</v>
      </c>
      <c r="D306" s="12" t="s">
        <v>962</v>
      </c>
      <c r="E306" s="12" t="s">
        <v>962</v>
      </c>
      <c r="F306" s="11" t="s">
        <v>962</v>
      </c>
    </row>
    <row r="307" spans="1:6" x14ac:dyDescent="0.2">
      <c r="A307" s="12" t="s">
        <v>744</v>
      </c>
      <c r="B307" s="12" t="s">
        <v>305</v>
      </c>
      <c r="C307" s="12" t="s">
        <v>306</v>
      </c>
      <c r="D307" s="12" t="s">
        <v>962</v>
      </c>
      <c r="E307" s="12" t="s">
        <v>962</v>
      </c>
      <c r="F307" s="11" t="s">
        <v>962</v>
      </c>
    </row>
    <row r="308" spans="1:6" x14ac:dyDescent="0.2">
      <c r="A308" s="12" t="s">
        <v>744</v>
      </c>
      <c r="B308" s="12" t="s">
        <v>305</v>
      </c>
      <c r="C308" s="12" t="s">
        <v>306</v>
      </c>
      <c r="D308" s="12" t="s">
        <v>557</v>
      </c>
      <c r="E308" s="12" t="s">
        <v>1209</v>
      </c>
      <c r="F308" s="11" t="s">
        <v>1198</v>
      </c>
    </row>
    <row r="309" spans="1:6" x14ac:dyDescent="0.2">
      <c r="A309" s="12" t="s">
        <v>744</v>
      </c>
      <c r="B309" s="12" t="s">
        <v>307</v>
      </c>
      <c r="C309" s="12" t="s">
        <v>308</v>
      </c>
      <c r="D309" s="12" t="s">
        <v>962</v>
      </c>
      <c r="E309" s="12" t="s">
        <v>962</v>
      </c>
      <c r="F309" s="11" t="s">
        <v>962</v>
      </c>
    </row>
    <row r="310" spans="1:6" x14ac:dyDescent="0.2">
      <c r="A310" s="12" t="s">
        <v>743</v>
      </c>
      <c r="B310" s="12" t="s">
        <v>41</v>
      </c>
      <c r="C310" s="12" t="s">
        <v>742</v>
      </c>
      <c r="D310" s="12" t="s">
        <v>962</v>
      </c>
      <c r="E310" s="12" t="s">
        <v>962</v>
      </c>
      <c r="F310" s="11" t="s">
        <v>962</v>
      </c>
    </row>
    <row r="311" spans="1:6" x14ac:dyDescent="0.2">
      <c r="A311" s="12" t="s">
        <v>743</v>
      </c>
      <c r="B311" s="12" t="s">
        <v>41</v>
      </c>
      <c r="C311" s="12" t="s">
        <v>742</v>
      </c>
      <c r="D311" s="12" t="s">
        <v>743</v>
      </c>
      <c r="E311" s="12" t="s">
        <v>1208</v>
      </c>
      <c r="F311" s="11" t="s">
        <v>1198</v>
      </c>
    </row>
    <row r="312" spans="1:6" x14ac:dyDescent="0.2">
      <c r="A312" s="12" t="s">
        <v>741</v>
      </c>
      <c r="B312" s="12" t="s">
        <v>192</v>
      </c>
      <c r="C312" s="12" t="s">
        <v>740</v>
      </c>
      <c r="D312" s="12" t="s">
        <v>962</v>
      </c>
      <c r="E312" s="12" t="s">
        <v>962</v>
      </c>
      <c r="F312" s="11" t="s">
        <v>962</v>
      </c>
    </row>
    <row r="313" spans="1:6" x14ac:dyDescent="0.2">
      <c r="A313" s="12" t="s">
        <v>741</v>
      </c>
      <c r="B313" s="12" t="s">
        <v>192</v>
      </c>
      <c r="C313" s="12" t="s">
        <v>740</v>
      </c>
      <c r="D313" s="12" t="s">
        <v>741</v>
      </c>
      <c r="E313" s="12" t="s">
        <v>1207</v>
      </c>
      <c r="F313" s="11" t="s">
        <v>1206</v>
      </c>
    </row>
    <row r="314" spans="1:6" x14ac:dyDescent="0.2">
      <c r="A314" s="12" t="s">
        <v>739</v>
      </c>
      <c r="B314" s="12" t="s">
        <v>476</v>
      </c>
      <c r="C314" s="12" t="s">
        <v>477</v>
      </c>
      <c r="D314" s="12" t="s">
        <v>962</v>
      </c>
      <c r="E314" s="12" t="s">
        <v>962</v>
      </c>
      <c r="F314" s="11" t="s">
        <v>962</v>
      </c>
    </row>
    <row r="315" spans="1:6" x14ac:dyDescent="0.2">
      <c r="A315" s="12" t="s">
        <v>739</v>
      </c>
      <c r="B315" s="12" t="s">
        <v>476</v>
      </c>
      <c r="C315" s="12" t="s">
        <v>477</v>
      </c>
      <c r="D315" s="12" t="s">
        <v>739</v>
      </c>
      <c r="E315" s="12" t="s">
        <v>1205</v>
      </c>
      <c r="F315" s="11" t="s">
        <v>1204</v>
      </c>
    </row>
    <row r="316" spans="1:6" x14ac:dyDescent="0.2">
      <c r="A316" s="12" t="s">
        <v>739</v>
      </c>
      <c r="B316" s="12" t="s">
        <v>478</v>
      </c>
      <c r="C316" s="12" t="s">
        <v>479</v>
      </c>
      <c r="D316" s="12" t="s">
        <v>962</v>
      </c>
      <c r="E316" s="12" t="s">
        <v>962</v>
      </c>
      <c r="F316" s="11" t="s">
        <v>962</v>
      </c>
    </row>
    <row r="317" spans="1:6" x14ac:dyDescent="0.2">
      <c r="A317" s="12" t="s">
        <v>737</v>
      </c>
      <c r="B317" s="12" t="s">
        <v>738</v>
      </c>
      <c r="C317" s="12" t="s">
        <v>254</v>
      </c>
      <c r="D317" s="12" t="s">
        <v>962</v>
      </c>
      <c r="E317" s="12" t="s">
        <v>962</v>
      </c>
      <c r="F317" s="11" t="s">
        <v>962</v>
      </c>
    </row>
    <row r="318" spans="1:6" x14ac:dyDescent="0.2">
      <c r="A318" s="12" t="s">
        <v>737</v>
      </c>
      <c r="B318" s="12" t="s">
        <v>256</v>
      </c>
      <c r="C318" s="12" t="s">
        <v>736</v>
      </c>
      <c r="D318" s="12" t="s">
        <v>962</v>
      </c>
      <c r="E318" s="12" t="s">
        <v>962</v>
      </c>
      <c r="F318" s="11" t="s">
        <v>962</v>
      </c>
    </row>
    <row r="319" spans="1:6" x14ac:dyDescent="0.2">
      <c r="A319" s="12" t="s">
        <v>735</v>
      </c>
      <c r="B319" s="12" t="s">
        <v>314</v>
      </c>
      <c r="C319" s="12" t="s">
        <v>315</v>
      </c>
      <c r="D319" s="12" t="s">
        <v>962</v>
      </c>
      <c r="E319" s="12" t="s">
        <v>962</v>
      </c>
      <c r="F319" s="11" t="s">
        <v>962</v>
      </c>
    </row>
    <row r="320" spans="1:6" x14ac:dyDescent="0.2">
      <c r="A320" s="12" t="s">
        <v>735</v>
      </c>
      <c r="B320" s="12" t="s">
        <v>316</v>
      </c>
      <c r="C320" s="12" t="s">
        <v>317</v>
      </c>
      <c r="D320" s="12" t="s">
        <v>962</v>
      </c>
      <c r="E320" s="12" t="s">
        <v>962</v>
      </c>
      <c r="F320" s="11" t="s">
        <v>962</v>
      </c>
    </row>
    <row r="321" spans="1:6" x14ac:dyDescent="0.2">
      <c r="A321" s="12" t="s">
        <v>734</v>
      </c>
      <c r="B321" s="12" t="s">
        <v>353</v>
      </c>
      <c r="C321" s="12" t="s">
        <v>354</v>
      </c>
      <c r="D321" s="12" t="s">
        <v>962</v>
      </c>
      <c r="E321" s="12" t="s">
        <v>962</v>
      </c>
      <c r="F321" s="11" t="s">
        <v>962</v>
      </c>
    </row>
    <row r="322" spans="1:6" x14ac:dyDescent="0.2">
      <c r="A322" s="12" t="s">
        <v>734</v>
      </c>
      <c r="B322" s="12" t="s">
        <v>356</v>
      </c>
      <c r="C322" s="12" t="s">
        <v>357</v>
      </c>
      <c r="D322" s="12" t="s">
        <v>962</v>
      </c>
      <c r="E322" s="12" t="s">
        <v>962</v>
      </c>
      <c r="F322" s="11" t="s">
        <v>962</v>
      </c>
    </row>
    <row r="323" spans="1:6" x14ac:dyDescent="0.2">
      <c r="A323" s="12" t="s">
        <v>733</v>
      </c>
      <c r="B323" s="12" t="s">
        <v>117</v>
      </c>
      <c r="C323" s="12" t="s">
        <v>732</v>
      </c>
      <c r="D323" s="12" t="s">
        <v>962</v>
      </c>
      <c r="E323" s="12" t="s">
        <v>962</v>
      </c>
      <c r="F323" s="11" t="s">
        <v>962</v>
      </c>
    </row>
    <row r="324" spans="1:6" x14ac:dyDescent="0.2">
      <c r="A324" s="12" t="s">
        <v>731</v>
      </c>
      <c r="B324" s="12" t="s">
        <v>207</v>
      </c>
      <c r="C324" s="12" t="s">
        <v>208</v>
      </c>
      <c r="D324" s="12" t="s">
        <v>962</v>
      </c>
      <c r="E324" s="12" t="s">
        <v>962</v>
      </c>
      <c r="F324" s="11" t="s">
        <v>962</v>
      </c>
    </row>
    <row r="325" spans="1:6" x14ac:dyDescent="0.2">
      <c r="A325" s="12" t="s">
        <v>731</v>
      </c>
      <c r="B325" s="12" t="s">
        <v>209</v>
      </c>
      <c r="C325" s="12" t="s">
        <v>210</v>
      </c>
      <c r="D325" s="12" t="s">
        <v>962</v>
      </c>
      <c r="E325" s="12" t="s">
        <v>962</v>
      </c>
      <c r="F325" s="11" t="s">
        <v>962</v>
      </c>
    </row>
    <row r="326" spans="1:6" x14ac:dyDescent="0.2">
      <c r="A326" s="12" t="s">
        <v>730</v>
      </c>
      <c r="B326" s="12" t="s">
        <v>123</v>
      </c>
      <c r="C326" s="12" t="s">
        <v>729</v>
      </c>
      <c r="D326" s="12" t="s">
        <v>962</v>
      </c>
      <c r="E326" s="12" t="s">
        <v>962</v>
      </c>
      <c r="F326" s="11" t="s">
        <v>962</v>
      </c>
    </row>
    <row r="327" spans="1:6" x14ac:dyDescent="0.2">
      <c r="A327" s="12" t="s">
        <v>730</v>
      </c>
      <c r="B327" s="12" t="s">
        <v>123</v>
      </c>
      <c r="C327" s="12" t="s">
        <v>729</v>
      </c>
      <c r="D327" s="12" t="s">
        <v>730</v>
      </c>
      <c r="E327" s="12" t="s">
        <v>1203</v>
      </c>
      <c r="F327" s="11" t="s">
        <v>1202</v>
      </c>
    </row>
    <row r="328" spans="1:6" x14ac:dyDescent="0.2">
      <c r="A328" s="12" t="s">
        <v>730</v>
      </c>
      <c r="B328" s="12" t="s">
        <v>123</v>
      </c>
      <c r="C328" s="12" t="s">
        <v>729</v>
      </c>
      <c r="D328" s="12" t="s">
        <v>730</v>
      </c>
      <c r="E328" s="12" t="s">
        <v>1201</v>
      </c>
      <c r="F328" s="11" t="s">
        <v>1194</v>
      </c>
    </row>
    <row r="329" spans="1:6" x14ac:dyDescent="0.2">
      <c r="A329" s="12" t="s">
        <v>730</v>
      </c>
      <c r="B329" s="12" t="s">
        <v>123</v>
      </c>
      <c r="C329" s="12" t="s">
        <v>729</v>
      </c>
      <c r="D329" s="12" t="s">
        <v>730</v>
      </c>
      <c r="E329" s="12" t="s">
        <v>1200</v>
      </c>
      <c r="F329" s="11" t="s">
        <v>1190</v>
      </c>
    </row>
    <row r="330" spans="1:6" x14ac:dyDescent="0.2">
      <c r="A330" s="12" t="s">
        <v>728</v>
      </c>
      <c r="B330" s="12" t="s">
        <v>170</v>
      </c>
      <c r="C330" s="12" t="s">
        <v>727</v>
      </c>
      <c r="D330" s="12" t="s">
        <v>962</v>
      </c>
      <c r="E330" s="12" t="s">
        <v>962</v>
      </c>
      <c r="F330" s="11" t="s">
        <v>962</v>
      </c>
    </row>
    <row r="331" spans="1:6" x14ac:dyDescent="0.2">
      <c r="A331" s="12" t="s">
        <v>722</v>
      </c>
      <c r="B331" s="12" t="s">
        <v>0</v>
      </c>
      <c r="C331" s="12" t="s">
        <v>726</v>
      </c>
      <c r="D331" s="12" t="s">
        <v>962</v>
      </c>
      <c r="E331" s="12" t="s">
        <v>962</v>
      </c>
      <c r="F331" s="11" t="s">
        <v>962</v>
      </c>
    </row>
    <row r="332" spans="1:6" x14ac:dyDescent="0.2">
      <c r="A332" s="12" t="s">
        <v>722</v>
      </c>
      <c r="B332" s="12" t="s">
        <v>81</v>
      </c>
      <c r="C332" s="12" t="s">
        <v>725</v>
      </c>
      <c r="D332" s="12" t="s">
        <v>962</v>
      </c>
      <c r="E332" s="12" t="s">
        <v>962</v>
      </c>
      <c r="F332" s="11" t="s">
        <v>962</v>
      </c>
    </row>
    <row r="333" spans="1:6" x14ac:dyDescent="0.2">
      <c r="A333" s="12" t="s">
        <v>722</v>
      </c>
      <c r="B333" s="12" t="s">
        <v>220</v>
      </c>
      <c r="C333" s="12" t="s">
        <v>724</v>
      </c>
      <c r="D333" s="12" t="s">
        <v>962</v>
      </c>
      <c r="E333" s="12" t="s">
        <v>962</v>
      </c>
      <c r="F333" s="11" t="s">
        <v>962</v>
      </c>
    </row>
    <row r="334" spans="1:6" x14ac:dyDescent="0.2">
      <c r="A334" s="12" t="s">
        <v>722</v>
      </c>
      <c r="B334" s="12" t="s">
        <v>480</v>
      </c>
      <c r="C334" s="12" t="s">
        <v>723</v>
      </c>
      <c r="D334" s="12" t="s">
        <v>962</v>
      </c>
      <c r="E334" s="12" t="s">
        <v>962</v>
      </c>
      <c r="F334" s="11" t="s">
        <v>962</v>
      </c>
    </row>
    <row r="335" spans="1:6" x14ac:dyDescent="0.2">
      <c r="A335" s="12" t="s">
        <v>722</v>
      </c>
      <c r="B335" s="12" t="s">
        <v>79</v>
      </c>
      <c r="C335" s="12" t="s">
        <v>721</v>
      </c>
      <c r="D335" s="12" t="s">
        <v>962</v>
      </c>
      <c r="E335" s="12" t="s">
        <v>962</v>
      </c>
      <c r="F335" s="11" t="s">
        <v>962</v>
      </c>
    </row>
    <row r="336" spans="1:6" x14ac:dyDescent="0.2">
      <c r="A336" s="12" t="s">
        <v>722</v>
      </c>
      <c r="B336" s="12" t="s">
        <v>79</v>
      </c>
      <c r="C336" s="12" t="s">
        <v>721</v>
      </c>
      <c r="D336" s="12" t="s">
        <v>722</v>
      </c>
      <c r="E336" s="12" t="s">
        <v>1199</v>
      </c>
      <c r="F336" s="11" t="s">
        <v>1198</v>
      </c>
    </row>
    <row r="337" spans="1:6" x14ac:dyDescent="0.2">
      <c r="A337" s="12" t="s">
        <v>722</v>
      </c>
      <c r="B337" s="12" t="s">
        <v>79</v>
      </c>
      <c r="C337" s="12" t="s">
        <v>721</v>
      </c>
      <c r="D337" s="12" t="s">
        <v>722</v>
      </c>
      <c r="E337" s="12" t="s">
        <v>1197</v>
      </c>
      <c r="F337" s="11" t="s">
        <v>1196</v>
      </c>
    </row>
    <row r="338" spans="1:6" x14ac:dyDescent="0.2">
      <c r="A338" s="12" t="s">
        <v>722</v>
      </c>
      <c r="B338" s="12" t="s">
        <v>79</v>
      </c>
      <c r="C338" s="12" t="s">
        <v>721</v>
      </c>
      <c r="D338" s="12" t="s">
        <v>722</v>
      </c>
      <c r="E338" s="12" t="s">
        <v>1195</v>
      </c>
      <c r="F338" s="11" t="s">
        <v>1194</v>
      </c>
    </row>
    <row r="339" spans="1:6" x14ac:dyDescent="0.2">
      <c r="A339" s="12" t="s">
        <v>722</v>
      </c>
      <c r="B339" s="12" t="s">
        <v>79</v>
      </c>
      <c r="C339" s="12" t="s">
        <v>721</v>
      </c>
      <c r="D339" s="12" t="s">
        <v>722</v>
      </c>
      <c r="E339" s="12" t="s">
        <v>1193</v>
      </c>
      <c r="F339" s="11" t="s">
        <v>1192</v>
      </c>
    </row>
    <row r="340" spans="1:6" x14ac:dyDescent="0.2">
      <c r="A340" s="12" t="s">
        <v>722</v>
      </c>
      <c r="B340" s="12" t="s">
        <v>79</v>
      </c>
      <c r="C340" s="12" t="s">
        <v>721</v>
      </c>
      <c r="D340" s="12" t="s">
        <v>722</v>
      </c>
      <c r="E340" s="12" t="s">
        <v>1191</v>
      </c>
      <c r="F340" s="11" t="s">
        <v>1190</v>
      </c>
    </row>
    <row r="341" spans="1:6" x14ac:dyDescent="0.2">
      <c r="A341" s="12" t="s">
        <v>722</v>
      </c>
      <c r="B341" s="12" t="s">
        <v>79</v>
      </c>
      <c r="C341" s="12" t="s">
        <v>721</v>
      </c>
      <c r="D341" s="12" t="s">
        <v>722</v>
      </c>
      <c r="E341" s="12" t="s">
        <v>1189</v>
      </c>
      <c r="F341" s="11" t="s">
        <v>1188</v>
      </c>
    </row>
    <row r="342" spans="1:6" x14ac:dyDescent="0.2">
      <c r="A342" s="12" t="s">
        <v>720</v>
      </c>
      <c r="B342" s="12" t="s">
        <v>270</v>
      </c>
      <c r="C342" s="12" t="s">
        <v>719</v>
      </c>
      <c r="D342" s="12" t="s">
        <v>962</v>
      </c>
      <c r="E342" s="12" t="s">
        <v>962</v>
      </c>
      <c r="F342" s="11" t="s">
        <v>962</v>
      </c>
    </row>
    <row r="343" spans="1:6" x14ac:dyDescent="0.2">
      <c r="A343" s="12" t="s">
        <v>715</v>
      </c>
      <c r="B343" s="12" t="s">
        <v>187</v>
      </c>
      <c r="C343" s="12" t="s">
        <v>718</v>
      </c>
      <c r="D343" s="12" t="s">
        <v>962</v>
      </c>
      <c r="E343" s="12" t="s">
        <v>962</v>
      </c>
      <c r="F343" s="11" t="s">
        <v>962</v>
      </c>
    </row>
    <row r="344" spans="1:6" x14ac:dyDescent="0.2">
      <c r="A344" s="12" t="s">
        <v>715</v>
      </c>
      <c r="B344" s="12" t="s">
        <v>190</v>
      </c>
      <c r="C344" s="12" t="s">
        <v>718</v>
      </c>
      <c r="D344" s="12" t="s">
        <v>962</v>
      </c>
      <c r="E344" s="12" t="s">
        <v>962</v>
      </c>
      <c r="F344" s="11" t="s">
        <v>962</v>
      </c>
    </row>
    <row r="345" spans="1:6" x14ac:dyDescent="0.2">
      <c r="A345" s="12" t="s">
        <v>715</v>
      </c>
      <c r="B345" s="12" t="s">
        <v>717</v>
      </c>
      <c r="C345" s="12" t="s">
        <v>716</v>
      </c>
      <c r="D345" s="12" t="s">
        <v>962</v>
      </c>
      <c r="E345" s="12" t="s">
        <v>962</v>
      </c>
      <c r="F345" s="11" t="s">
        <v>962</v>
      </c>
    </row>
    <row r="346" spans="1:6" x14ac:dyDescent="0.2">
      <c r="A346" s="12" t="s">
        <v>715</v>
      </c>
      <c r="B346" s="12" t="s">
        <v>717</v>
      </c>
      <c r="C346" s="12" t="s">
        <v>716</v>
      </c>
      <c r="D346" s="12" t="s">
        <v>720</v>
      </c>
      <c r="E346" s="12" t="s">
        <v>1187</v>
      </c>
      <c r="F346" s="11" t="s">
        <v>1184</v>
      </c>
    </row>
    <row r="347" spans="1:6" x14ac:dyDescent="0.2">
      <c r="A347" s="12" t="s">
        <v>715</v>
      </c>
      <c r="B347" s="12" t="s">
        <v>717</v>
      </c>
      <c r="C347" s="12" t="s">
        <v>716</v>
      </c>
      <c r="D347" s="12" t="s">
        <v>715</v>
      </c>
      <c r="E347" s="12" t="s">
        <v>1186</v>
      </c>
      <c r="F347" s="11" t="s">
        <v>1181</v>
      </c>
    </row>
    <row r="348" spans="1:6" x14ac:dyDescent="0.2">
      <c r="A348" s="12" t="s">
        <v>715</v>
      </c>
      <c r="B348" s="12" t="s">
        <v>265</v>
      </c>
      <c r="C348" s="12" t="s">
        <v>266</v>
      </c>
      <c r="D348" s="12" t="s">
        <v>720</v>
      </c>
      <c r="E348" s="12" t="s">
        <v>1185</v>
      </c>
      <c r="F348" s="11" t="s">
        <v>1184</v>
      </c>
    </row>
    <row r="349" spans="1:6" x14ac:dyDescent="0.2">
      <c r="A349" s="12" t="s">
        <v>715</v>
      </c>
      <c r="B349" s="12" t="s">
        <v>265</v>
      </c>
      <c r="C349" s="12" t="s">
        <v>266</v>
      </c>
      <c r="D349" s="12" t="s">
        <v>715</v>
      </c>
      <c r="E349" s="12" t="s">
        <v>1183</v>
      </c>
      <c r="F349" s="11" t="s">
        <v>1181</v>
      </c>
    </row>
    <row r="350" spans="1:6" x14ac:dyDescent="0.2">
      <c r="A350" s="12" t="s">
        <v>715</v>
      </c>
      <c r="B350" s="12" t="s">
        <v>267</v>
      </c>
      <c r="C350" s="12" t="s">
        <v>268</v>
      </c>
      <c r="D350" s="12" t="s">
        <v>715</v>
      </c>
      <c r="E350" s="12" t="s">
        <v>1182</v>
      </c>
      <c r="F350" s="11" t="s">
        <v>1181</v>
      </c>
    </row>
    <row r="351" spans="1:6" x14ac:dyDescent="0.2">
      <c r="A351" s="12" t="s">
        <v>715</v>
      </c>
      <c r="B351" s="12" t="s">
        <v>474</v>
      </c>
      <c r="C351" s="12" t="s">
        <v>475</v>
      </c>
      <c r="D351" s="12" t="s">
        <v>962</v>
      </c>
      <c r="E351" s="12" t="s">
        <v>962</v>
      </c>
      <c r="F351" s="11" t="s">
        <v>962</v>
      </c>
    </row>
    <row r="352" spans="1:6" x14ac:dyDescent="0.2">
      <c r="A352" s="12" t="s">
        <v>714</v>
      </c>
      <c r="B352" s="12" t="s">
        <v>150</v>
      </c>
      <c r="C352" s="12" t="s">
        <v>713</v>
      </c>
      <c r="D352" s="12" t="s">
        <v>962</v>
      </c>
      <c r="E352" s="12" t="s">
        <v>962</v>
      </c>
      <c r="F352" s="11" t="s">
        <v>962</v>
      </c>
    </row>
    <row r="353" spans="1:6" x14ac:dyDescent="0.2">
      <c r="A353" s="12" t="s">
        <v>712</v>
      </c>
      <c r="B353" s="12" t="s">
        <v>382</v>
      </c>
      <c r="C353" s="12" t="s">
        <v>383</v>
      </c>
      <c r="D353" s="12" t="s">
        <v>962</v>
      </c>
      <c r="E353" s="12" t="s">
        <v>962</v>
      </c>
      <c r="F353" s="11" t="s">
        <v>962</v>
      </c>
    </row>
    <row r="354" spans="1:6" x14ac:dyDescent="0.2">
      <c r="A354" s="12" t="s">
        <v>712</v>
      </c>
      <c r="B354" s="12" t="s">
        <v>384</v>
      </c>
      <c r="C354" s="12" t="s">
        <v>385</v>
      </c>
      <c r="D354" s="12" t="s">
        <v>962</v>
      </c>
      <c r="E354" s="12" t="s">
        <v>962</v>
      </c>
      <c r="F354" s="11" t="s">
        <v>962</v>
      </c>
    </row>
    <row r="355" spans="1:6" x14ac:dyDescent="0.2">
      <c r="A355" s="12" t="s">
        <v>711</v>
      </c>
      <c r="B355" s="12" t="s">
        <v>292</v>
      </c>
      <c r="C355" s="12" t="s">
        <v>710</v>
      </c>
      <c r="D355" s="12" t="s">
        <v>962</v>
      </c>
      <c r="E355" s="12" t="s">
        <v>962</v>
      </c>
      <c r="F355" s="11" t="s">
        <v>962</v>
      </c>
    </row>
    <row r="356" spans="1:6" x14ac:dyDescent="0.2">
      <c r="A356" s="12" t="s">
        <v>709</v>
      </c>
      <c r="B356" s="12" t="s">
        <v>708</v>
      </c>
      <c r="C356" s="12" t="s">
        <v>707</v>
      </c>
      <c r="D356" s="12" t="s">
        <v>962</v>
      </c>
      <c r="E356" s="12" t="s">
        <v>962</v>
      </c>
      <c r="F356" s="11" t="s">
        <v>962</v>
      </c>
    </row>
    <row r="357" spans="1:6" x14ac:dyDescent="0.2">
      <c r="A357" s="12" t="s">
        <v>706</v>
      </c>
      <c r="B357" s="12" t="s">
        <v>86</v>
      </c>
      <c r="C357" s="12" t="s">
        <v>87</v>
      </c>
      <c r="D357" s="12" t="s">
        <v>962</v>
      </c>
      <c r="E357" s="12" t="s">
        <v>962</v>
      </c>
      <c r="F357" s="11" t="s">
        <v>962</v>
      </c>
    </row>
    <row r="358" spans="1:6" x14ac:dyDescent="0.2">
      <c r="A358" s="12" t="s">
        <v>706</v>
      </c>
      <c r="B358" s="12" t="s">
        <v>88</v>
      </c>
      <c r="C358" s="12" t="s">
        <v>89</v>
      </c>
      <c r="D358" s="12" t="s">
        <v>962</v>
      </c>
      <c r="E358" s="12" t="s">
        <v>962</v>
      </c>
      <c r="F358" s="11" t="s">
        <v>962</v>
      </c>
    </row>
    <row r="359" spans="1:6" x14ac:dyDescent="0.2">
      <c r="A359" s="12" t="s">
        <v>705</v>
      </c>
      <c r="B359" s="12" t="s">
        <v>407</v>
      </c>
      <c r="C359" s="12" t="s">
        <v>408</v>
      </c>
      <c r="D359" s="12" t="s">
        <v>962</v>
      </c>
      <c r="E359" s="12" t="s">
        <v>962</v>
      </c>
      <c r="F359" s="11" t="s">
        <v>962</v>
      </c>
    </row>
    <row r="360" spans="1:6" x14ac:dyDescent="0.2">
      <c r="A360" s="12" t="s">
        <v>705</v>
      </c>
      <c r="B360" s="12" t="s">
        <v>409</v>
      </c>
      <c r="C360" s="12" t="s">
        <v>410</v>
      </c>
      <c r="D360" s="12" t="s">
        <v>962</v>
      </c>
      <c r="E360" s="12" t="s">
        <v>962</v>
      </c>
      <c r="F360" s="11" t="s">
        <v>962</v>
      </c>
    </row>
    <row r="361" spans="1:6" x14ac:dyDescent="0.2">
      <c r="A361" s="12" t="s">
        <v>704</v>
      </c>
      <c r="B361" s="12" t="s">
        <v>213</v>
      </c>
      <c r="C361" s="12" t="s">
        <v>214</v>
      </c>
      <c r="D361" s="12" t="s">
        <v>962</v>
      </c>
      <c r="E361" s="12" t="s">
        <v>962</v>
      </c>
      <c r="F361" s="11" t="s">
        <v>962</v>
      </c>
    </row>
    <row r="362" spans="1:6" x14ac:dyDescent="0.2">
      <c r="A362" s="12" t="s">
        <v>704</v>
      </c>
      <c r="B362" s="12" t="s">
        <v>213</v>
      </c>
      <c r="C362" s="12" t="s">
        <v>214</v>
      </c>
      <c r="D362" s="12" t="s">
        <v>704</v>
      </c>
      <c r="E362" s="12" t="s">
        <v>1180</v>
      </c>
      <c r="F362" s="11" t="s">
        <v>1177</v>
      </c>
    </row>
    <row r="363" spans="1:6" x14ac:dyDescent="0.2">
      <c r="A363" s="12" t="s">
        <v>704</v>
      </c>
      <c r="B363" s="12" t="s">
        <v>213</v>
      </c>
      <c r="C363" s="12" t="s">
        <v>214</v>
      </c>
      <c r="D363" s="12" t="s">
        <v>1176</v>
      </c>
      <c r="E363" s="12" t="s">
        <v>1179</v>
      </c>
      <c r="F363" s="11" t="s">
        <v>1174</v>
      </c>
    </row>
    <row r="364" spans="1:6" x14ac:dyDescent="0.2">
      <c r="A364" s="12" t="s">
        <v>704</v>
      </c>
      <c r="B364" s="12" t="s">
        <v>211</v>
      </c>
      <c r="C364" s="12" t="s">
        <v>212</v>
      </c>
      <c r="D364" s="12" t="s">
        <v>962</v>
      </c>
      <c r="E364" s="12" t="s">
        <v>962</v>
      </c>
      <c r="F364" s="11" t="s">
        <v>962</v>
      </c>
    </row>
    <row r="365" spans="1:6" x14ac:dyDescent="0.2">
      <c r="A365" s="12" t="s">
        <v>704</v>
      </c>
      <c r="B365" s="12" t="s">
        <v>211</v>
      </c>
      <c r="C365" s="12" t="s">
        <v>212</v>
      </c>
      <c r="D365" s="12" t="s">
        <v>704</v>
      </c>
      <c r="E365" s="12" t="s">
        <v>1178</v>
      </c>
      <c r="F365" s="11" t="s">
        <v>1177</v>
      </c>
    </row>
    <row r="366" spans="1:6" x14ac:dyDescent="0.2">
      <c r="A366" s="12" t="s">
        <v>704</v>
      </c>
      <c r="B366" s="12" t="s">
        <v>211</v>
      </c>
      <c r="C366" s="12" t="s">
        <v>212</v>
      </c>
      <c r="D366" s="12" t="s">
        <v>1176</v>
      </c>
      <c r="E366" s="12" t="s">
        <v>1175</v>
      </c>
      <c r="F366" s="11" t="s">
        <v>1174</v>
      </c>
    </row>
    <row r="367" spans="1:6" x14ac:dyDescent="0.2">
      <c r="A367" s="12" t="s">
        <v>703</v>
      </c>
      <c r="B367" s="12" t="s">
        <v>366</v>
      </c>
      <c r="C367" s="12" t="s">
        <v>367</v>
      </c>
      <c r="D367" s="12" t="s">
        <v>962</v>
      </c>
      <c r="E367" s="12" t="s">
        <v>962</v>
      </c>
      <c r="F367" s="11" t="s">
        <v>962</v>
      </c>
    </row>
    <row r="368" spans="1:6" x14ac:dyDescent="0.2">
      <c r="A368" s="12" t="s">
        <v>703</v>
      </c>
      <c r="B368" s="12" t="s">
        <v>368</v>
      </c>
      <c r="C368" s="12" t="s">
        <v>369</v>
      </c>
      <c r="D368" s="12" t="s">
        <v>962</v>
      </c>
      <c r="E368" s="12" t="s">
        <v>962</v>
      </c>
      <c r="F368" s="11" t="s">
        <v>962</v>
      </c>
    </row>
    <row r="369" spans="1:6" x14ac:dyDescent="0.2">
      <c r="A369" s="12" t="s">
        <v>702</v>
      </c>
      <c r="B369" s="12" t="s">
        <v>180</v>
      </c>
      <c r="C369" s="12" t="s">
        <v>701</v>
      </c>
      <c r="D369" s="12" t="s">
        <v>962</v>
      </c>
      <c r="E369" s="12" t="s">
        <v>962</v>
      </c>
      <c r="F369" s="11" t="s">
        <v>962</v>
      </c>
    </row>
    <row r="370" spans="1:6" x14ac:dyDescent="0.2">
      <c r="A370" s="12" t="s">
        <v>700</v>
      </c>
      <c r="B370" s="12" t="s">
        <v>388</v>
      </c>
      <c r="C370" s="12" t="s">
        <v>389</v>
      </c>
      <c r="D370" s="12" t="s">
        <v>962</v>
      </c>
      <c r="E370" s="12" t="s">
        <v>962</v>
      </c>
      <c r="F370" s="11" t="s">
        <v>962</v>
      </c>
    </row>
    <row r="371" spans="1:6" x14ac:dyDescent="0.2">
      <c r="A371" s="12" t="s">
        <v>700</v>
      </c>
      <c r="B371" s="12" t="s">
        <v>390</v>
      </c>
      <c r="C371" s="12" t="s">
        <v>391</v>
      </c>
      <c r="D371" s="12" t="s">
        <v>962</v>
      </c>
      <c r="E371" s="12" t="s">
        <v>962</v>
      </c>
      <c r="F371" s="11" t="s">
        <v>962</v>
      </c>
    </row>
    <row r="372" spans="1:6" x14ac:dyDescent="0.2">
      <c r="A372" s="12" t="s">
        <v>696</v>
      </c>
      <c r="B372" s="12" t="s">
        <v>138</v>
      </c>
      <c r="C372" s="12" t="s">
        <v>699</v>
      </c>
      <c r="D372" s="12" t="s">
        <v>962</v>
      </c>
      <c r="E372" s="12" t="s">
        <v>962</v>
      </c>
      <c r="F372" s="11" t="s">
        <v>962</v>
      </c>
    </row>
    <row r="373" spans="1:6" x14ac:dyDescent="0.2">
      <c r="A373" s="12" t="s">
        <v>696</v>
      </c>
      <c r="B373" s="12" t="s">
        <v>698</v>
      </c>
      <c r="C373" s="12" t="s">
        <v>697</v>
      </c>
      <c r="D373" s="12" t="s">
        <v>962</v>
      </c>
      <c r="E373" s="12" t="s">
        <v>962</v>
      </c>
      <c r="F373" s="11" t="s">
        <v>962</v>
      </c>
    </row>
    <row r="374" spans="1:6" x14ac:dyDescent="0.2">
      <c r="A374" s="12" t="s">
        <v>696</v>
      </c>
      <c r="B374" s="12" t="s">
        <v>698</v>
      </c>
      <c r="C374" s="12" t="s">
        <v>697</v>
      </c>
      <c r="D374" s="12" t="s">
        <v>1153</v>
      </c>
      <c r="E374" s="12" t="s">
        <v>1173</v>
      </c>
      <c r="F374" s="11" t="s">
        <v>1151</v>
      </c>
    </row>
    <row r="375" spans="1:6" x14ac:dyDescent="0.2">
      <c r="A375" s="12" t="s">
        <v>696</v>
      </c>
      <c r="B375" s="12" t="s">
        <v>427</v>
      </c>
      <c r="C375" s="12" t="s">
        <v>428</v>
      </c>
      <c r="D375" s="12" t="s">
        <v>688</v>
      </c>
      <c r="E375" s="12" t="s">
        <v>1172</v>
      </c>
      <c r="F375" s="11" t="s">
        <v>1171</v>
      </c>
    </row>
    <row r="376" spans="1:6" x14ac:dyDescent="0.2">
      <c r="A376" s="12" t="s">
        <v>696</v>
      </c>
      <c r="B376" s="12" t="s">
        <v>427</v>
      </c>
      <c r="C376" s="12" t="s">
        <v>428</v>
      </c>
      <c r="D376" s="12" t="s">
        <v>1159</v>
      </c>
      <c r="E376" s="12" t="s">
        <v>1170</v>
      </c>
      <c r="F376" s="11" t="s">
        <v>1157</v>
      </c>
    </row>
    <row r="377" spans="1:6" x14ac:dyDescent="0.2">
      <c r="A377" s="12" t="s">
        <v>696</v>
      </c>
      <c r="B377" s="12" t="s">
        <v>427</v>
      </c>
      <c r="C377" s="12" t="s">
        <v>428</v>
      </c>
      <c r="D377" s="12" t="s">
        <v>1156</v>
      </c>
      <c r="E377" s="12" t="s">
        <v>1169</v>
      </c>
      <c r="F377" s="11" t="s">
        <v>1154</v>
      </c>
    </row>
    <row r="378" spans="1:6" x14ac:dyDescent="0.2">
      <c r="A378" s="12" t="s">
        <v>696</v>
      </c>
      <c r="B378" s="12" t="s">
        <v>427</v>
      </c>
      <c r="C378" s="12" t="s">
        <v>428</v>
      </c>
      <c r="D378" s="12" t="s">
        <v>1156</v>
      </c>
      <c r="E378" s="12" t="s">
        <v>1168</v>
      </c>
      <c r="F378" s="11" t="s">
        <v>1167</v>
      </c>
    </row>
    <row r="379" spans="1:6" x14ac:dyDescent="0.2">
      <c r="A379" s="12" t="s">
        <v>696</v>
      </c>
      <c r="B379" s="12" t="s">
        <v>427</v>
      </c>
      <c r="C379" s="12" t="s">
        <v>428</v>
      </c>
      <c r="D379" s="12" t="s">
        <v>1153</v>
      </c>
      <c r="E379" s="12" t="s">
        <v>1166</v>
      </c>
      <c r="F379" s="11" t="s">
        <v>1151</v>
      </c>
    </row>
    <row r="380" spans="1:6" x14ac:dyDescent="0.2">
      <c r="A380" s="12" t="s">
        <v>696</v>
      </c>
      <c r="B380" s="12" t="s">
        <v>427</v>
      </c>
      <c r="C380" s="12" t="s">
        <v>428</v>
      </c>
      <c r="D380" s="12" t="s">
        <v>1148</v>
      </c>
      <c r="E380" s="12" t="s">
        <v>1165</v>
      </c>
      <c r="F380" s="11" t="s">
        <v>1149</v>
      </c>
    </row>
    <row r="381" spans="1:6" x14ac:dyDescent="0.2">
      <c r="A381" s="12" t="s">
        <v>696</v>
      </c>
      <c r="B381" s="12" t="s">
        <v>427</v>
      </c>
      <c r="C381" s="12" t="s">
        <v>428</v>
      </c>
      <c r="D381" s="12" t="s">
        <v>1148</v>
      </c>
      <c r="E381" s="12" t="s">
        <v>1164</v>
      </c>
      <c r="F381" s="11" t="s">
        <v>1146</v>
      </c>
    </row>
    <row r="382" spans="1:6" x14ac:dyDescent="0.2">
      <c r="A382" s="12" t="s">
        <v>696</v>
      </c>
      <c r="B382" s="12" t="s">
        <v>427</v>
      </c>
      <c r="C382" s="12" t="s">
        <v>428</v>
      </c>
      <c r="D382" s="12" t="s">
        <v>1145</v>
      </c>
      <c r="E382" s="12" t="s">
        <v>1163</v>
      </c>
      <c r="F382" s="11" t="s">
        <v>1143</v>
      </c>
    </row>
    <row r="383" spans="1:6" x14ac:dyDescent="0.2">
      <c r="A383" s="12" t="s">
        <v>696</v>
      </c>
      <c r="B383" s="12" t="s">
        <v>427</v>
      </c>
      <c r="C383" s="12" t="s">
        <v>428</v>
      </c>
      <c r="D383" s="12" t="s">
        <v>1142</v>
      </c>
      <c r="E383" s="12" t="s">
        <v>1162</v>
      </c>
      <c r="F383" s="11" t="s">
        <v>1140</v>
      </c>
    </row>
    <row r="384" spans="1:6" x14ac:dyDescent="0.2">
      <c r="A384" s="12" t="s">
        <v>696</v>
      </c>
      <c r="B384" s="12" t="s">
        <v>695</v>
      </c>
      <c r="C384" s="12" t="s">
        <v>426</v>
      </c>
      <c r="D384" s="12" t="s">
        <v>962</v>
      </c>
      <c r="E384" s="12" t="s">
        <v>962</v>
      </c>
      <c r="F384" s="11" t="s">
        <v>962</v>
      </c>
    </row>
    <row r="385" spans="1:6" x14ac:dyDescent="0.2">
      <c r="A385" s="12" t="s">
        <v>696</v>
      </c>
      <c r="B385" s="12" t="s">
        <v>695</v>
      </c>
      <c r="C385" s="12" t="s">
        <v>426</v>
      </c>
      <c r="D385" s="12" t="s">
        <v>688</v>
      </c>
      <c r="E385" s="12" t="s">
        <v>1161</v>
      </c>
      <c r="F385" s="11" t="s">
        <v>1160</v>
      </c>
    </row>
    <row r="386" spans="1:6" x14ac:dyDescent="0.2">
      <c r="A386" s="12" t="s">
        <v>696</v>
      </c>
      <c r="B386" s="12" t="s">
        <v>695</v>
      </c>
      <c r="C386" s="12" t="s">
        <v>426</v>
      </c>
      <c r="D386" s="12" t="s">
        <v>1159</v>
      </c>
      <c r="E386" s="12" t="s">
        <v>1158</v>
      </c>
      <c r="F386" s="11" t="s">
        <v>1157</v>
      </c>
    </row>
    <row r="387" spans="1:6" x14ac:dyDescent="0.2">
      <c r="A387" s="12" t="s">
        <v>696</v>
      </c>
      <c r="B387" s="12" t="s">
        <v>695</v>
      </c>
      <c r="C387" s="12" t="s">
        <v>426</v>
      </c>
      <c r="D387" s="12" t="s">
        <v>1156</v>
      </c>
      <c r="E387" s="12" t="s">
        <v>1155</v>
      </c>
      <c r="F387" s="11" t="s">
        <v>1154</v>
      </c>
    </row>
    <row r="388" spans="1:6" x14ac:dyDescent="0.2">
      <c r="A388" s="12" t="s">
        <v>696</v>
      </c>
      <c r="B388" s="12" t="s">
        <v>695</v>
      </c>
      <c r="C388" s="12" t="s">
        <v>426</v>
      </c>
      <c r="D388" s="12" t="s">
        <v>1153</v>
      </c>
      <c r="E388" s="12" t="s">
        <v>1152</v>
      </c>
      <c r="F388" s="11" t="s">
        <v>1151</v>
      </c>
    </row>
    <row r="389" spans="1:6" x14ac:dyDescent="0.2">
      <c r="A389" s="12" t="s">
        <v>696</v>
      </c>
      <c r="B389" s="12" t="s">
        <v>695</v>
      </c>
      <c r="C389" s="12" t="s">
        <v>426</v>
      </c>
      <c r="D389" s="12" t="s">
        <v>1148</v>
      </c>
      <c r="E389" s="12" t="s">
        <v>1150</v>
      </c>
      <c r="F389" s="11" t="s">
        <v>1149</v>
      </c>
    </row>
    <row r="390" spans="1:6" x14ac:dyDescent="0.2">
      <c r="A390" s="12" t="s">
        <v>696</v>
      </c>
      <c r="B390" s="12" t="s">
        <v>695</v>
      </c>
      <c r="C390" s="12" t="s">
        <v>426</v>
      </c>
      <c r="D390" s="12" t="s">
        <v>1148</v>
      </c>
      <c r="E390" s="12" t="s">
        <v>1147</v>
      </c>
      <c r="F390" s="11" t="s">
        <v>1146</v>
      </c>
    </row>
    <row r="391" spans="1:6" x14ac:dyDescent="0.2">
      <c r="A391" s="12" t="s">
        <v>696</v>
      </c>
      <c r="B391" s="12" t="s">
        <v>695</v>
      </c>
      <c r="C391" s="12" t="s">
        <v>426</v>
      </c>
      <c r="D391" s="12" t="s">
        <v>1145</v>
      </c>
      <c r="E391" s="12" t="s">
        <v>1144</v>
      </c>
      <c r="F391" s="11" t="s">
        <v>1143</v>
      </c>
    </row>
    <row r="392" spans="1:6" x14ac:dyDescent="0.2">
      <c r="A392" s="12" t="s">
        <v>696</v>
      </c>
      <c r="B392" s="12" t="s">
        <v>695</v>
      </c>
      <c r="C392" s="12" t="s">
        <v>426</v>
      </c>
      <c r="D392" s="12" t="s">
        <v>1142</v>
      </c>
      <c r="E392" s="12" t="s">
        <v>1141</v>
      </c>
      <c r="F392" s="11" t="s">
        <v>1140</v>
      </c>
    </row>
    <row r="393" spans="1:6" x14ac:dyDescent="0.2">
      <c r="A393" s="12" t="s">
        <v>694</v>
      </c>
      <c r="B393" s="12" t="s">
        <v>693</v>
      </c>
      <c r="C393" s="12" t="s">
        <v>692</v>
      </c>
      <c r="D393" s="12" t="s">
        <v>962</v>
      </c>
      <c r="E393" s="12" t="s">
        <v>962</v>
      </c>
      <c r="F393" s="11" t="s">
        <v>962</v>
      </c>
    </row>
    <row r="394" spans="1:6" x14ac:dyDescent="0.2">
      <c r="A394" s="12" t="s">
        <v>691</v>
      </c>
      <c r="B394" s="12" t="s">
        <v>690</v>
      </c>
      <c r="C394" s="12" t="s">
        <v>158</v>
      </c>
      <c r="D394" s="12" t="s">
        <v>691</v>
      </c>
      <c r="E394" s="12" t="s">
        <v>1139</v>
      </c>
      <c r="F394" s="11" t="s">
        <v>1135</v>
      </c>
    </row>
    <row r="395" spans="1:6" x14ac:dyDescent="0.2">
      <c r="A395" s="12" t="s">
        <v>688</v>
      </c>
      <c r="B395" s="12" t="s">
        <v>99</v>
      </c>
      <c r="C395" s="12" t="s">
        <v>689</v>
      </c>
      <c r="D395" s="12" t="s">
        <v>962</v>
      </c>
      <c r="E395" s="12" t="s">
        <v>962</v>
      </c>
      <c r="F395" s="11" t="s">
        <v>962</v>
      </c>
    </row>
    <row r="396" spans="1:6" x14ac:dyDescent="0.2">
      <c r="A396" s="12" t="s">
        <v>688</v>
      </c>
      <c r="B396" s="12" t="s">
        <v>336</v>
      </c>
      <c r="C396" s="12" t="s">
        <v>687</v>
      </c>
      <c r="D396" s="12" t="s">
        <v>962</v>
      </c>
      <c r="E396" s="12" t="s">
        <v>962</v>
      </c>
      <c r="F396" s="11" t="s">
        <v>962</v>
      </c>
    </row>
    <row r="397" spans="1:6" x14ac:dyDescent="0.2">
      <c r="A397" s="12" t="s">
        <v>685</v>
      </c>
      <c r="B397" s="12" t="s">
        <v>157</v>
      </c>
      <c r="C397" s="12" t="s">
        <v>158</v>
      </c>
      <c r="D397" s="12" t="s">
        <v>962</v>
      </c>
      <c r="E397" s="12" t="s">
        <v>962</v>
      </c>
      <c r="F397" s="11" t="s">
        <v>962</v>
      </c>
    </row>
    <row r="398" spans="1:6" x14ac:dyDescent="0.2">
      <c r="A398" s="12" t="s">
        <v>685</v>
      </c>
      <c r="B398" s="12" t="s">
        <v>157</v>
      </c>
      <c r="C398" s="12" t="s">
        <v>158</v>
      </c>
      <c r="D398" s="12" t="s">
        <v>912</v>
      </c>
      <c r="E398" s="12" t="s">
        <v>1138</v>
      </c>
      <c r="F398" s="11" t="s">
        <v>1127</v>
      </c>
    </row>
    <row r="399" spans="1:6" x14ac:dyDescent="0.2">
      <c r="A399" s="12" t="s">
        <v>685</v>
      </c>
      <c r="B399" s="12" t="s">
        <v>157</v>
      </c>
      <c r="C399" s="12" t="s">
        <v>158</v>
      </c>
      <c r="D399" s="12" t="s">
        <v>894</v>
      </c>
      <c r="E399" s="12" t="s">
        <v>1137</v>
      </c>
      <c r="F399" s="11" t="s">
        <v>893</v>
      </c>
    </row>
    <row r="400" spans="1:6" x14ac:dyDescent="0.2">
      <c r="A400" s="12" t="s">
        <v>685</v>
      </c>
      <c r="B400" s="12" t="s">
        <v>157</v>
      </c>
      <c r="C400" s="12" t="s">
        <v>158</v>
      </c>
      <c r="D400" s="12" t="s">
        <v>1126</v>
      </c>
      <c r="E400" s="12" t="s">
        <v>1136</v>
      </c>
      <c r="F400" s="11" t="s">
        <v>1135</v>
      </c>
    </row>
    <row r="401" spans="1:6" x14ac:dyDescent="0.2">
      <c r="A401" s="12" t="s">
        <v>685</v>
      </c>
      <c r="B401" s="12" t="s">
        <v>157</v>
      </c>
      <c r="C401" s="12" t="s">
        <v>158</v>
      </c>
      <c r="D401" s="12" t="s">
        <v>886</v>
      </c>
      <c r="E401" s="12" t="s">
        <v>1134</v>
      </c>
      <c r="F401" s="11" t="s">
        <v>885</v>
      </c>
    </row>
    <row r="402" spans="1:6" x14ac:dyDescent="0.2">
      <c r="A402" s="12" t="s">
        <v>685</v>
      </c>
      <c r="B402" s="12" t="s">
        <v>157</v>
      </c>
      <c r="C402" s="12" t="s">
        <v>158</v>
      </c>
      <c r="D402" s="12" t="s">
        <v>1133</v>
      </c>
      <c r="E402" s="12" t="s">
        <v>1132</v>
      </c>
      <c r="F402" s="11" t="s">
        <v>1113</v>
      </c>
    </row>
    <row r="403" spans="1:6" x14ac:dyDescent="0.2">
      <c r="A403" s="12" t="s">
        <v>685</v>
      </c>
      <c r="B403" s="12" t="s">
        <v>157</v>
      </c>
      <c r="C403" s="12" t="s">
        <v>158</v>
      </c>
      <c r="D403" s="12" t="s">
        <v>685</v>
      </c>
      <c r="E403" s="12" t="s">
        <v>1131</v>
      </c>
      <c r="F403" s="11" t="s">
        <v>1119</v>
      </c>
    </row>
    <row r="404" spans="1:6" x14ac:dyDescent="0.2">
      <c r="A404" s="12" t="s">
        <v>685</v>
      </c>
      <c r="B404" s="12" t="s">
        <v>157</v>
      </c>
      <c r="C404" s="12" t="s">
        <v>158</v>
      </c>
      <c r="D404" s="12" t="s">
        <v>685</v>
      </c>
      <c r="E404" s="12" t="s">
        <v>1130</v>
      </c>
      <c r="F404" s="11" t="s">
        <v>1129</v>
      </c>
    </row>
    <row r="405" spans="1:6" x14ac:dyDescent="0.2">
      <c r="A405" s="12" t="s">
        <v>685</v>
      </c>
      <c r="B405" s="12" t="s">
        <v>159</v>
      </c>
      <c r="C405" s="12" t="s">
        <v>160</v>
      </c>
      <c r="D405" s="12" t="s">
        <v>962</v>
      </c>
      <c r="E405" s="12" t="s">
        <v>962</v>
      </c>
      <c r="F405" s="11" t="s">
        <v>962</v>
      </c>
    </row>
    <row r="406" spans="1:6" x14ac:dyDescent="0.2">
      <c r="A406" s="12" t="s">
        <v>685</v>
      </c>
      <c r="B406" s="12" t="s">
        <v>159</v>
      </c>
      <c r="C406" s="12" t="s">
        <v>160</v>
      </c>
      <c r="D406" s="12" t="s">
        <v>912</v>
      </c>
      <c r="E406" s="12" t="s">
        <v>1128</v>
      </c>
      <c r="F406" s="11" t="s">
        <v>1127</v>
      </c>
    </row>
    <row r="407" spans="1:6" x14ac:dyDescent="0.2">
      <c r="A407" s="12" t="s">
        <v>685</v>
      </c>
      <c r="B407" s="12" t="s">
        <v>159</v>
      </c>
      <c r="C407" s="12" t="s">
        <v>160</v>
      </c>
      <c r="D407" s="12" t="s">
        <v>1126</v>
      </c>
      <c r="E407" s="12" t="s">
        <v>1125</v>
      </c>
      <c r="F407" s="11" t="s">
        <v>1124</v>
      </c>
    </row>
    <row r="408" spans="1:6" x14ac:dyDescent="0.2">
      <c r="A408" s="12" t="s">
        <v>685</v>
      </c>
      <c r="B408" s="12" t="s">
        <v>159</v>
      </c>
      <c r="C408" s="12" t="s">
        <v>160</v>
      </c>
      <c r="D408" s="12" t="s">
        <v>886</v>
      </c>
      <c r="E408" s="12" t="s">
        <v>1123</v>
      </c>
      <c r="F408" s="11" t="s">
        <v>885</v>
      </c>
    </row>
    <row r="409" spans="1:6" x14ac:dyDescent="0.2">
      <c r="A409" s="12" t="s">
        <v>685</v>
      </c>
      <c r="B409" s="12" t="s">
        <v>159</v>
      </c>
      <c r="C409" s="12" t="s">
        <v>160</v>
      </c>
      <c r="D409" s="12" t="s">
        <v>867</v>
      </c>
      <c r="E409" s="12" t="s">
        <v>1122</v>
      </c>
      <c r="F409" s="11" t="s">
        <v>1121</v>
      </c>
    </row>
    <row r="410" spans="1:6" x14ac:dyDescent="0.2">
      <c r="A410" s="12" t="s">
        <v>685</v>
      </c>
      <c r="B410" s="12" t="s">
        <v>159</v>
      </c>
      <c r="C410" s="12" t="s">
        <v>160</v>
      </c>
      <c r="D410" s="12" t="s">
        <v>685</v>
      </c>
      <c r="E410" s="12" t="s">
        <v>1120</v>
      </c>
      <c r="F410" s="11" t="s">
        <v>1119</v>
      </c>
    </row>
    <row r="411" spans="1:6" x14ac:dyDescent="0.2">
      <c r="A411" s="12" t="s">
        <v>685</v>
      </c>
      <c r="B411" s="12" t="s">
        <v>159</v>
      </c>
      <c r="C411" s="12" t="s">
        <v>160</v>
      </c>
      <c r="D411" s="12" t="s">
        <v>685</v>
      </c>
      <c r="E411" s="12" t="s">
        <v>1118</v>
      </c>
      <c r="F411" s="11" t="s">
        <v>1113</v>
      </c>
    </row>
    <row r="412" spans="1:6" x14ac:dyDescent="0.2">
      <c r="A412" s="12" t="s">
        <v>685</v>
      </c>
      <c r="B412" s="12" t="s">
        <v>154</v>
      </c>
      <c r="C412" s="12" t="s">
        <v>686</v>
      </c>
      <c r="D412" s="12" t="s">
        <v>962</v>
      </c>
      <c r="E412" s="12" t="s">
        <v>962</v>
      </c>
      <c r="F412" s="11" t="s">
        <v>962</v>
      </c>
    </row>
    <row r="413" spans="1:6" x14ac:dyDescent="0.2">
      <c r="A413" s="12" t="s">
        <v>685</v>
      </c>
      <c r="B413" s="12" t="s">
        <v>154</v>
      </c>
      <c r="C413" s="12" t="s">
        <v>686</v>
      </c>
      <c r="D413" s="12" t="s">
        <v>894</v>
      </c>
      <c r="E413" s="12" t="s">
        <v>1117</v>
      </c>
      <c r="F413" s="11" t="s">
        <v>893</v>
      </c>
    </row>
    <row r="414" spans="1:6" x14ac:dyDescent="0.2">
      <c r="A414" s="12" t="s">
        <v>685</v>
      </c>
      <c r="B414" s="12" t="s">
        <v>154</v>
      </c>
      <c r="C414" s="12" t="s">
        <v>686</v>
      </c>
      <c r="D414" s="12" t="s">
        <v>886</v>
      </c>
      <c r="E414" s="12" t="s">
        <v>464</v>
      </c>
      <c r="F414" s="11" t="s">
        <v>885</v>
      </c>
    </row>
    <row r="415" spans="1:6" x14ac:dyDescent="0.2">
      <c r="A415" s="12" t="s">
        <v>685</v>
      </c>
      <c r="B415" s="12" t="s">
        <v>154</v>
      </c>
      <c r="C415" s="12" t="s">
        <v>686</v>
      </c>
      <c r="D415" s="12" t="s">
        <v>867</v>
      </c>
      <c r="E415" s="12" t="s">
        <v>1116</v>
      </c>
      <c r="F415" s="11" t="s">
        <v>1115</v>
      </c>
    </row>
    <row r="416" spans="1:6" x14ac:dyDescent="0.2">
      <c r="A416" s="12" t="s">
        <v>685</v>
      </c>
      <c r="B416" s="12" t="s">
        <v>154</v>
      </c>
      <c r="C416" s="12" t="s">
        <v>686</v>
      </c>
      <c r="D416" s="12" t="s">
        <v>867</v>
      </c>
      <c r="E416" s="12" t="s">
        <v>1114</v>
      </c>
      <c r="F416" s="11" t="s">
        <v>1113</v>
      </c>
    </row>
    <row r="417" spans="1:6" x14ac:dyDescent="0.2">
      <c r="A417" s="12" t="s">
        <v>685</v>
      </c>
      <c r="B417" s="12" t="s">
        <v>154</v>
      </c>
      <c r="C417" s="12" t="s">
        <v>686</v>
      </c>
      <c r="D417" s="12" t="s">
        <v>685</v>
      </c>
      <c r="E417" s="12" t="s">
        <v>1112</v>
      </c>
      <c r="F417" s="11" t="s">
        <v>1111</v>
      </c>
    </row>
    <row r="418" spans="1:6" x14ac:dyDescent="0.2">
      <c r="A418" s="12" t="s">
        <v>685</v>
      </c>
      <c r="B418" s="12" t="s">
        <v>215</v>
      </c>
      <c r="C418" s="12" t="s">
        <v>684</v>
      </c>
      <c r="D418" s="12" t="s">
        <v>962</v>
      </c>
      <c r="E418" s="12" t="s">
        <v>962</v>
      </c>
      <c r="F418" s="11" t="s">
        <v>962</v>
      </c>
    </row>
    <row r="419" spans="1:6" x14ac:dyDescent="0.2">
      <c r="A419" s="12" t="s">
        <v>682</v>
      </c>
      <c r="B419" s="12" t="s">
        <v>232</v>
      </c>
      <c r="C419" s="12" t="s">
        <v>683</v>
      </c>
      <c r="D419" s="12" t="s">
        <v>962</v>
      </c>
      <c r="E419" s="12" t="s">
        <v>962</v>
      </c>
      <c r="F419" s="11" t="s">
        <v>962</v>
      </c>
    </row>
    <row r="420" spans="1:6" x14ac:dyDescent="0.2">
      <c r="A420" s="12" t="s">
        <v>682</v>
      </c>
      <c r="B420" s="12" t="s">
        <v>360</v>
      </c>
      <c r="C420" s="12" t="s">
        <v>681</v>
      </c>
      <c r="D420" s="12" t="s">
        <v>962</v>
      </c>
      <c r="E420" s="12" t="s">
        <v>962</v>
      </c>
      <c r="F420" s="11" t="s">
        <v>962</v>
      </c>
    </row>
    <row r="421" spans="1:6" x14ac:dyDescent="0.2">
      <c r="A421" s="12" t="s">
        <v>680</v>
      </c>
      <c r="B421" s="12" t="s">
        <v>679</v>
      </c>
      <c r="C421" s="12" t="s">
        <v>678</v>
      </c>
      <c r="D421" s="12" t="s">
        <v>962</v>
      </c>
      <c r="E421" s="12" t="s">
        <v>962</v>
      </c>
      <c r="F421" s="11" t="s">
        <v>962</v>
      </c>
    </row>
    <row r="422" spans="1:6" x14ac:dyDescent="0.2">
      <c r="A422" s="12" t="s">
        <v>677</v>
      </c>
      <c r="B422" s="12" t="s">
        <v>429</v>
      </c>
      <c r="C422" s="12" t="s">
        <v>430</v>
      </c>
      <c r="D422" s="12" t="s">
        <v>962</v>
      </c>
      <c r="E422" s="12" t="s">
        <v>962</v>
      </c>
      <c r="F422" s="11" t="s">
        <v>962</v>
      </c>
    </row>
    <row r="423" spans="1:6" x14ac:dyDescent="0.2">
      <c r="A423" s="12" t="s">
        <v>676</v>
      </c>
      <c r="B423" s="12" t="s">
        <v>437</v>
      </c>
      <c r="C423" s="12" t="s">
        <v>438</v>
      </c>
      <c r="D423" s="12" t="s">
        <v>962</v>
      </c>
      <c r="E423" s="12" t="s">
        <v>962</v>
      </c>
      <c r="F423" s="11" t="s">
        <v>962</v>
      </c>
    </row>
    <row r="424" spans="1:6" x14ac:dyDescent="0.2">
      <c r="A424" s="12" t="s">
        <v>675</v>
      </c>
      <c r="B424" s="12" t="s">
        <v>251</v>
      </c>
      <c r="C424" s="12" t="s">
        <v>674</v>
      </c>
      <c r="D424" s="12" t="s">
        <v>962</v>
      </c>
      <c r="E424" s="12" t="s">
        <v>962</v>
      </c>
      <c r="F424" s="11" t="s">
        <v>962</v>
      </c>
    </row>
    <row r="425" spans="1:6" x14ac:dyDescent="0.2">
      <c r="A425" s="12" t="s">
        <v>671</v>
      </c>
      <c r="B425" s="12" t="s">
        <v>673</v>
      </c>
      <c r="C425" s="12" t="s">
        <v>672</v>
      </c>
      <c r="D425" s="12" t="s">
        <v>962</v>
      </c>
      <c r="E425" s="12" t="s">
        <v>962</v>
      </c>
      <c r="F425" s="11" t="s">
        <v>962</v>
      </c>
    </row>
    <row r="426" spans="1:6" x14ac:dyDescent="0.2">
      <c r="A426" s="12" t="s">
        <v>671</v>
      </c>
      <c r="B426" s="12" t="s">
        <v>455</v>
      </c>
      <c r="C426" s="12" t="s">
        <v>456</v>
      </c>
      <c r="D426" s="12" t="s">
        <v>962</v>
      </c>
      <c r="E426" s="12" t="s">
        <v>962</v>
      </c>
      <c r="F426" s="11" t="s">
        <v>962</v>
      </c>
    </row>
    <row r="427" spans="1:6" x14ac:dyDescent="0.2">
      <c r="A427" s="12" t="s">
        <v>671</v>
      </c>
      <c r="B427" s="12" t="s">
        <v>455</v>
      </c>
      <c r="C427" s="12" t="s">
        <v>456</v>
      </c>
      <c r="D427" s="12" t="s">
        <v>671</v>
      </c>
      <c r="E427" s="12" t="s">
        <v>1110</v>
      </c>
      <c r="F427" s="11" t="s">
        <v>1104</v>
      </c>
    </row>
    <row r="428" spans="1:6" x14ac:dyDescent="0.2">
      <c r="A428" s="12" t="s">
        <v>671</v>
      </c>
      <c r="B428" s="12" t="s">
        <v>455</v>
      </c>
      <c r="C428" s="12" t="s">
        <v>456</v>
      </c>
      <c r="D428" s="12" t="s">
        <v>671</v>
      </c>
      <c r="E428" s="12" t="s">
        <v>1109</v>
      </c>
      <c r="F428" s="11" t="s">
        <v>1108</v>
      </c>
    </row>
    <row r="429" spans="1:6" x14ac:dyDescent="0.2">
      <c r="A429" s="12" t="s">
        <v>671</v>
      </c>
      <c r="B429" s="12" t="s">
        <v>455</v>
      </c>
      <c r="C429" s="12" t="s">
        <v>456</v>
      </c>
      <c r="D429" s="12" t="s">
        <v>671</v>
      </c>
      <c r="E429" s="12" t="s">
        <v>1107</v>
      </c>
      <c r="F429" s="11" t="s">
        <v>1106</v>
      </c>
    </row>
    <row r="430" spans="1:6" x14ac:dyDescent="0.2">
      <c r="A430" s="12" t="s">
        <v>671</v>
      </c>
      <c r="B430" s="12" t="s">
        <v>455</v>
      </c>
      <c r="C430" s="12" t="s">
        <v>456</v>
      </c>
      <c r="D430" s="12" t="s">
        <v>671</v>
      </c>
      <c r="E430" s="12" t="s">
        <v>1105</v>
      </c>
      <c r="F430" s="11" t="s">
        <v>1104</v>
      </c>
    </row>
    <row r="431" spans="1:6" x14ac:dyDescent="0.2">
      <c r="A431" s="12" t="s">
        <v>671</v>
      </c>
      <c r="B431" s="12" t="s">
        <v>455</v>
      </c>
      <c r="C431" s="12" t="s">
        <v>456</v>
      </c>
      <c r="D431" s="12" t="s">
        <v>671</v>
      </c>
      <c r="E431" s="12" t="s">
        <v>1103</v>
      </c>
      <c r="F431" s="11" t="s">
        <v>1102</v>
      </c>
    </row>
    <row r="432" spans="1:6" x14ac:dyDescent="0.2">
      <c r="A432" s="12" t="s">
        <v>671</v>
      </c>
      <c r="B432" s="12" t="s">
        <v>455</v>
      </c>
      <c r="C432" s="12" t="s">
        <v>456</v>
      </c>
      <c r="D432" s="12" t="s">
        <v>671</v>
      </c>
      <c r="E432" s="12" t="s">
        <v>1101</v>
      </c>
      <c r="F432" s="11" t="s">
        <v>1100</v>
      </c>
    </row>
    <row r="433" spans="1:6" x14ac:dyDescent="0.2">
      <c r="A433" s="12" t="s">
        <v>671</v>
      </c>
      <c r="B433" s="12" t="s">
        <v>455</v>
      </c>
      <c r="C433" s="12" t="s">
        <v>456</v>
      </c>
      <c r="D433" s="12" t="s">
        <v>671</v>
      </c>
      <c r="E433" s="12" t="s">
        <v>1099</v>
      </c>
      <c r="F433" s="11" t="s">
        <v>1098</v>
      </c>
    </row>
    <row r="434" spans="1:6" x14ac:dyDescent="0.2">
      <c r="A434" s="12" t="s">
        <v>671</v>
      </c>
      <c r="B434" s="12" t="s">
        <v>455</v>
      </c>
      <c r="C434" s="12" t="s">
        <v>456</v>
      </c>
      <c r="D434" s="12" t="s">
        <v>671</v>
      </c>
      <c r="E434" s="12" t="s">
        <v>1097</v>
      </c>
      <c r="F434" s="11" t="s">
        <v>1096</v>
      </c>
    </row>
    <row r="435" spans="1:6" x14ac:dyDescent="0.2">
      <c r="A435" s="12" t="s">
        <v>671</v>
      </c>
      <c r="B435" s="12" t="s">
        <v>458</v>
      </c>
      <c r="C435" s="12" t="s">
        <v>459</v>
      </c>
      <c r="D435" s="12" t="s">
        <v>962</v>
      </c>
      <c r="E435" s="12" t="s">
        <v>962</v>
      </c>
      <c r="F435" s="11" t="s">
        <v>962</v>
      </c>
    </row>
    <row r="436" spans="1:6" x14ac:dyDescent="0.2">
      <c r="A436" s="12" t="s">
        <v>670</v>
      </c>
      <c r="B436" s="12" t="s">
        <v>443</v>
      </c>
      <c r="C436" s="12" t="s">
        <v>669</v>
      </c>
      <c r="D436" s="12" t="s">
        <v>962</v>
      </c>
      <c r="E436" s="12" t="s">
        <v>962</v>
      </c>
      <c r="F436" s="11" t="s">
        <v>962</v>
      </c>
    </row>
    <row r="437" spans="1:6" x14ac:dyDescent="0.2">
      <c r="A437" s="12" t="s">
        <v>667</v>
      </c>
      <c r="B437" s="12" t="s">
        <v>485</v>
      </c>
      <c r="C437" s="12" t="s">
        <v>668</v>
      </c>
      <c r="D437" s="12" t="s">
        <v>962</v>
      </c>
      <c r="E437" s="12" t="s">
        <v>962</v>
      </c>
      <c r="F437" s="11" t="s">
        <v>962</v>
      </c>
    </row>
    <row r="438" spans="1:6" x14ac:dyDescent="0.2">
      <c r="A438" s="12" t="s">
        <v>667</v>
      </c>
      <c r="B438" s="12" t="s">
        <v>483</v>
      </c>
      <c r="C438" s="12" t="s">
        <v>666</v>
      </c>
      <c r="D438" s="12" t="s">
        <v>962</v>
      </c>
      <c r="E438" s="12" t="s">
        <v>962</v>
      </c>
      <c r="F438" s="11" t="s">
        <v>962</v>
      </c>
    </row>
    <row r="439" spans="1:6" x14ac:dyDescent="0.2">
      <c r="A439" s="12" t="s">
        <v>665</v>
      </c>
      <c r="B439" s="12" t="s">
        <v>30</v>
      </c>
      <c r="C439" s="12" t="s">
        <v>31</v>
      </c>
      <c r="D439" s="12" t="s">
        <v>962</v>
      </c>
      <c r="E439" s="12" t="s">
        <v>962</v>
      </c>
      <c r="F439" s="11" t="s">
        <v>962</v>
      </c>
    </row>
    <row r="440" spans="1:6" x14ac:dyDescent="0.2">
      <c r="A440" s="12" t="s">
        <v>665</v>
      </c>
      <c r="B440" s="12" t="s">
        <v>32</v>
      </c>
      <c r="C440" s="12" t="s">
        <v>33</v>
      </c>
      <c r="D440" s="12" t="s">
        <v>962</v>
      </c>
      <c r="E440" s="12" t="s">
        <v>962</v>
      </c>
      <c r="F440" s="11" t="s">
        <v>962</v>
      </c>
    </row>
    <row r="441" spans="1:6" x14ac:dyDescent="0.2">
      <c r="A441" s="12" t="s">
        <v>665</v>
      </c>
      <c r="B441" s="12" t="s">
        <v>32</v>
      </c>
      <c r="C441" s="12" t="s">
        <v>33</v>
      </c>
      <c r="D441" s="12" t="s">
        <v>665</v>
      </c>
      <c r="E441" s="12" t="s">
        <v>1095</v>
      </c>
      <c r="F441" s="11" t="s">
        <v>1093</v>
      </c>
    </row>
    <row r="442" spans="1:6" x14ac:dyDescent="0.2">
      <c r="A442" s="12" t="s">
        <v>660</v>
      </c>
      <c r="B442" s="12" t="s">
        <v>34</v>
      </c>
      <c r="C442" s="12" t="s">
        <v>664</v>
      </c>
      <c r="D442" s="12" t="s">
        <v>962</v>
      </c>
      <c r="E442" s="12" t="s">
        <v>962</v>
      </c>
      <c r="F442" s="11" t="s">
        <v>962</v>
      </c>
    </row>
    <row r="443" spans="1:6" x14ac:dyDescent="0.2">
      <c r="A443" s="12" t="s">
        <v>660</v>
      </c>
      <c r="B443" s="12" t="s">
        <v>19</v>
      </c>
      <c r="C443" s="12" t="s">
        <v>663</v>
      </c>
      <c r="D443" s="12" t="s">
        <v>962</v>
      </c>
      <c r="E443" s="12" t="s">
        <v>962</v>
      </c>
      <c r="F443" s="11" t="s">
        <v>962</v>
      </c>
    </row>
    <row r="444" spans="1:6" x14ac:dyDescent="0.2">
      <c r="A444" s="12" t="s">
        <v>660</v>
      </c>
      <c r="B444" s="12" t="s">
        <v>662</v>
      </c>
      <c r="C444" s="12" t="s">
        <v>661</v>
      </c>
      <c r="D444" s="12" t="s">
        <v>962</v>
      </c>
      <c r="E444" s="12" t="s">
        <v>962</v>
      </c>
      <c r="F444" s="11" t="s">
        <v>962</v>
      </c>
    </row>
    <row r="445" spans="1:6" x14ac:dyDescent="0.2">
      <c r="A445" s="12" t="s">
        <v>660</v>
      </c>
      <c r="B445" s="12" t="s">
        <v>148</v>
      </c>
      <c r="C445" s="12" t="s">
        <v>149</v>
      </c>
      <c r="D445" s="12" t="s">
        <v>962</v>
      </c>
      <c r="E445" s="12" t="s">
        <v>962</v>
      </c>
      <c r="F445" s="11" t="s">
        <v>962</v>
      </c>
    </row>
    <row r="446" spans="1:6" x14ac:dyDescent="0.2">
      <c r="A446" s="12" t="s">
        <v>660</v>
      </c>
      <c r="B446" s="12" t="s">
        <v>441</v>
      </c>
      <c r="C446" s="12" t="s">
        <v>659</v>
      </c>
      <c r="D446" s="12" t="s">
        <v>962</v>
      </c>
      <c r="E446" s="12" t="s">
        <v>962</v>
      </c>
      <c r="F446" s="11" t="s">
        <v>962</v>
      </c>
    </row>
    <row r="447" spans="1:6" x14ac:dyDescent="0.2">
      <c r="A447" s="12" t="s">
        <v>657</v>
      </c>
      <c r="B447" s="12" t="s">
        <v>205</v>
      </c>
      <c r="C447" s="12" t="s">
        <v>658</v>
      </c>
      <c r="D447" s="12" t="s">
        <v>962</v>
      </c>
      <c r="E447" s="12" t="s">
        <v>962</v>
      </c>
      <c r="F447" s="11" t="s">
        <v>962</v>
      </c>
    </row>
    <row r="448" spans="1:6" x14ac:dyDescent="0.2">
      <c r="A448" s="12" t="s">
        <v>657</v>
      </c>
      <c r="B448" s="12" t="s">
        <v>448</v>
      </c>
      <c r="C448" s="12" t="s">
        <v>656</v>
      </c>
      <c r="D448" s="12" t="s">
        <v>962</v>
      </c>
      <c r="E448" s="12" t="s">
        <v>962</v>
      </c>
      <c r="F448" s="11" t="s">
        <v>962</v>
      </c>
    </row>
    <row r="449" spans="1:6" x14ac:dyDescent="0.2">
      <c r="A449" s="12" t="s">
        <v>653</v>
      </c>
      <c r="B449" s="12" t="s">
        <v>655</v>
      </c>
      <c r="C449" s="12" t="s">
        <v>654</v>
      </c>
      <c r="D449" s="12" t="s">
        <v>962</v>
      </c>
      <c r="E449" s="12" t="s">
        <v>962</v>
      </c>
      <c r="F449" s="11" t="s">
        <v>962</v>
      </c>
    </row>
    <row r="450" spans="1:6" x14ac:dyDescent="0.2">
      <c r="A450" s="12" t="s">
        <v>653</v>
      </c>
      <c r="B450" s="12" t="s">
        <v>403</v>
      </c>
      <c r="C450" s="12" t="s">
        <v>404</v>
      </c>
      <c r="D450" s="12" t="s">
        <v>962</v>
      </c>
      <c r="E450" s="12" t="s">
        <v>962</v>
      </c>
      <c r="F450" s="11" t="s">
        <v>962</v>
      </c>
    </row>
    <row r="451" spans="1:6" x14ac:dyDescent="0.2">
      <c r="A451" s="12" t="s">
        <v>653</v>
      </c>
      <c r="B451" s="12" t="s">
        <v>403</v>
      </c>
      <c r="C451" s="12" t="s">
        <v>404</v>
      </c>
      <c r="D451" s="12" t="s">
        <v>934</v>
      </c>
      <c r="E451" s="12" t="s">
        <v>963</v>
      </c>
      <c r="F451" s="11" t="s">
        <v>933</v>
      </c>
    </row>
    <row r="452" spans="1:6" x14ac:dyDescent="0.2">
      <c r="A452" s="12" t="s">
        <v>653</v>
      </c>
      <c r="B452" s="12" t="s">
        <v>405</v>
      </c>
      <c r="C452" s="12" t="s">
        <v>406</v>
      </c>
      <c r="D452" s="12" t="s">
        <v>962</v>
      </c>
      <c r="E452" s="12" t="s">
        <v>962</v>
      </c>
      <c r="F452" s="11" t="s">
        <v>962</v>
      </c>
    </row>
    <row r="453" spans="1:6" x14ac:dyDescent="0.2">
      <c r="A453" s="12" t="s">
        <v>652</v>
      </c>
      <c r="B453" s="12" t="s">
        <v>651</v>
      </c>
      <c r="C453" s="12" t="s">
        <v>650</v>
      </c>
      <c r="D453" s="12" t="s">
        <v>962</v>
      </c>
      <c r="E453" s="12" t="s">
        <v>962</v>
      </c>
      <c r="F453" s="11" t="s">
        <v>962</v>
      </c>
    </row>
    <row r="454" spans="1:6" x14ac:dyDescent="0.2">
      <c r="A454" s="12" t="s">
        <v>649</v>
      </c>
      <c r="B454" s="12" t="s">
        <v>460</v>
      </c>
      <c r="C454" s="12" t="s">
        <v>461</v>
      </c>
      <c r="D454" s="12" t="s">
        <v>962</v>
      </c>
      <c r="E454" s="12" t="s">
        <v>962</v>
      </c>
      <c r="F454" s="11" t="s">
        <v>962</v>
      </c>
    </row>
    <row r="455" spans="1:6" x14ac:dyDescent="0.2">
      <c r="A455" s="12" t="s">
        <v>649</v>
      </c>
      <c r="B455" s="12" t="s">
        <v>462</v>
      </c>
      <c r="C455" s="12" t="s">
        <v>463</v>
      </c>
      <c r="D455" s="12" t="s">
        <v>962</v>
      </c>
      <c r="E455" s="12" t="s">
        <v>962</v>
      </c>
      <c r="F455" s="11" t="s">
        <v>962</v>
      </c>
    </row>
    <row r="456" spans="1:6" x14ac:dyDescent="0.2">
      <c r="A456" s="12" t="s">
        <v>649</v>
      </c>
      <c r="B456" s="12" t="s">
        <v>462</v>
      </c>
      <c r="C456" s="12" t="s">
        <v>463</v>
      </c>
      <c r="D456" s="12" t="s">
        <v>649</v>
      </c>
      <c r="E456" s="12" t="s">
        <v>1094</v>
      </c>
      <c r="F456" s="11" t="s">
        <v>1093</v>
      </c>
    </row>
    <row r="457" spans="1:6" x14ac:dyDescent="0.2">
      <c r="A457" s="12" t="s">
        <v>648</v>
      </c>
      <c r="B457" s="12" t="s">
        <v>140</v>
      </c>
      <c r="C457" s="12" t="s">
        <v>141</v>
      </c>
      <c r="D457" s="12" t="s">
        <v>962</v>
      </c>
      <c r="E457" s="12" t="s">
        <v>962</v>
      </c>
      <c r="F457" s="11" t="s">
        <v>962</v>
      </c>
    </row>
    <row r="458" spans="1:6" x14ac:dyDescent="0.2">
      <c r="A458" s="12" t="s">
        <v>648</v>
      </c>
      <c r="B458" s="12" t="s">
        <v>140</v>
      </c>
      <c r="C458" s="12" t="s">
        <v>141</v>
      </c>
      <c r="D458" s="12" t="s">
        <v>648</v>
      </c>
      <c r="E458" s="12" t="s">
        <v>1092</v>
      </c>
      <c r="F458" s="11" t="s">
        <v>1083</v>
      </c>
    </row>
    <row r="459" spans="1:6" x14ac:dyDescent="0.2">
      <c r="A459" s="12" t="s">
        <v>648</v>
      </c>
      <c r="B459" s="12" t="s">
        <v>140</v>
      </c>
      <c r="C459" s="12" t="s">
        <v>141</v>
      </c>
      <c r="D459" s="12" t="s">
        <v>648</v>
      </c>
      <c r="E459" s="12" t="s">
        <v>1091</v>
      </c>
      <c r="F459" s="11" t="s">
        <v>647</v>
      </c>
    </row>
    <row r="460" spans="1:6" x14ac:dyDescent="0.2">
      <c r="A460" s="12" t="s">
        <v>648</v>
      </c>
      <c r="B460" s="12" t="s">
        <v>140</v>
      </c>
      <c r="C460" s="12" t="s">
        <v>141</v>
      </c>
      <c r="D460" s="12" t="s">
        <v>1077</v>
      </c>
      <c r="E460" s="12" t="s">
        <v>1090</v>
      </c>
      <c r="F460" s="11" t="s">
        <v>1089</v>
      </c>
    </row>
    <row r="461" spans="1:6" x14ac:dyDescent="0.2">
      <c r="A461" s="12" t="s">
        <v>648</v>
      </c>
      <c r="B461" s="12" t="s">
        <v>142</v>
      </c>
      <c r="C461" s="12" t="s">
        <v>143</v>
      </c>
      <c r="D461" s="12" t="s">
        <v>1088</v>
      </c>
      <c r="E461" s="12" t="s">
        <v>1087</v>
      </c>
      <c r="F461" s="11" t="s">
        <v>1086</v>
      </c>
    </row>
    <row r="462" spans="1:6" x14ac:dyDescent="0.2">
      <c r="A462" s="12" t="s">
        <v>648</v>
      </c>
      <c r="B462" s="12" t="s">
        <v>142</v>
      </c>
      <c r="C462" s="12" t="s">
        <v>143</v>
      </c>
      <c r="D462" s="12" t="s">
        <v>1085</v>
      </c>
      <c r="E462" s="12" t="s">
        <v>1084</v>
      </c>
      <c r="F462" s="11" t="s">
        <v>1083</v>
      </c>
    </row>
    <row r="463" spans="1:6" x14ac:dyDescent="0.2">
      <c r="A463" s="12" t="s">
        <v>648</v>
      </c>
      <c r="B463" s="12" t="s">
        <v>142</v>
      </c>
      <c r="C463" s="12" t="s">
        <v>143</v>
      </c>
      <c r="D463" s="12" t="s">
        <v>1082</v>
      </c>
      <c r="E463" s="12" t="s">
        <v>1081</v>
      </c>
      <c r="F463" s="11" t="s">
        <v>1080</v>
      </c>
    </row>
    <row r="464" spans="1:6" x14ac:dyDescent="0.2">
      <c r="A464" s="12" t="s">
        <v>648</v>
      </c>
      <c r="B464" s="12" t="s">
        <v>142</v>
      </c>
      <c r="C464" s="12" t="s">
        <v>143</v>
      </c>
      <c r="D464" s="12" t="s">
        <v>1077</v>
      </c>
      <c r="E464" s="12" t="s">
        <v>1079</v>
      </c>
      <c r="F464" s="11" t="s">
        <v>1078</v>
      </c>
    </row>
    <row r="465" spans="1:6" x14ac:dyDescent="0.2">
      <c r="A465" s="12" t="s">
        <v>648</v>
      </c>
      <c r="B465" s="12" t="s">
        <v>142</v>
      </c>
      <c r="C465" s="12" t="s">
        <v>143</v>
      </c>
      <c r="D465" s="12" t="s">
        <v>1077</v>
      </c>
      <c r="E465" s="12" t="s">
        <v>1076</v>
      </c>
      <c r="F465" s="11" t="s">
        <v>647</v>
      </c>
    </row>
    <row r="466" spans="1:6" x14ac:dyDescent="0.2">
      <c r="A466" s="12" t="s">
        <v>648</v>
      </c>
      <c r="B466" s="12" t="s">
        <v>439</v>
      </c>
      <c r="C466" s="12" t="s">
        <v>647</v>
      </c>
      <c r="D466" s="12" t="s">
        <v>962</v>
      </c>
      <c r="E466" s="12" t="s">
        <v>962</v>
      </c>
      <c r="F466" s="11" t="s">
        <v>962</v>
      </c>
    </row>
    <row r="467" spans="1:6" x14ac:dyDescent="0.2">
      <c r="A467" s="12" t="s">
        <v>646</v>
      </c>
      <c r="B467" s="12" t="s">
        <v>46</v>
      </c>
      <c r="C467" s="12" t="s">
        <v>47</v>
      </c>
      <c r="D467" s="12" t="s">
        <v>962</v>
      </c>
      <c r="E467" s="12" t="s">
        <v>962</v>
      </c>
      <c r="F467" s="11" t="s">
        <v>962</v>
      </c>
    </row>
    <row r="468" spans="1:6" x14ac:dyDescent="0.2">
      <c r="A468" s="12" t="s">
        <v>645</v>
      </c>
      <c r="B468" s="12" t="s">
        <v>326</v>
      </c>
      <c r="C468" s="12" t="s">
        <v>327</v>
      </c>
      <c r="D468" s="12" t="s">
        <v>643</v>
      </c>
      <c r="E468" s="12" t="s">
        <v>1075</v>
      </c>
      <c r="F468" s="11" t="s">
        <v>1065</v>
      </c>
    </row>
    <row r="469" spans="1:6" x14ac:dyDescent="0.2">
      <c r="A469" s="12" t="s">
        <v>645</v>
      </c>
      <c r="B469" s="12" t="s">
        <v>326</v>
      </c>
      <c r="C469" s="12" t="s">
        <v>327</v>
      </c>
      <c r="D469" s="12" t="s">
        <v>1064</v>
      </c>
      <c r="E469" s="12" t="s">
        <v>1074</v>
      </c>
      <c r="F469" s="11" t="s">
        <v>1062</v>
      </c>
    </row>
    <row r="470" spans="1:6" x14ac:dyDescent="0.2">
      <c r="A470" s="12" t="s">
        <v>645</v>
      </c>
      <c r="B470" s="12" t="s">
        <v>330</v>
      </c>
      <c r="C470" s="12" t="s">
        <v>331</v>
      </c>
      <c r="D470" s="12" t="s">
        <v>644</v>
      </c>
      <c r="E470" s="12" t="s">
        <v>1073</v>
      </c>
      <c r="F470" s="11" t="s">
        <v>1072</v>
      </c>
    </row>
    <row r="471" spans="1:6" x14ac:dyDescent="0.2">
      <c r="A471" s="12" t="s">
        <v>644</v>
      </c>
      <c r="B471" s="12" t="s">
        <v>324</v>
      </c>
      <c r="C471" s="12" t="s">
        <v>325</v>
      </c>
      <c r="D471" s="12" t="s">
        <v>644</v>
      </c>
      <c r="E471" s="12" t="s">
        <v>1071</v>
      </c>
      <c r="F471" s="11" t="s">
        <v>1070</v>
      </c>
    </row>
    <row r="472" spans="1:6" x14ac:dyDescent="0.2">
      <c r="A472" s="12" t="s">
        <v>644</v>
      </c>
      <c r="B472" s="12" t="s">
        <v>324</v>
      </c>
      <c r="C472" s="12" t="s">
        <v>325</v>
      </c>
      <c r="D472" s="12" t="s">
        <v>1069</v>
      </c>
      <c r="E472" s="12" t="s">
        <v>1068</v>
      </c>
      <c r="F472" s="11" t="s">
        <v>1067</v>
      </c>
    </row>
    <row r="473" spans="1:6" x14ac:dyDescent="0.2">
      <c r="A473" s="12" t="s">
        <v>643</v>
      </c>
      <c r="B473" s="12" t="s">
        <v>322</v>
      </c>
      <c r="C473" s="12" t="s">
        <v>323</v>
      </c>
      <c r="D473" s="12" t="s">
        <v>643</v>
      </c>
      <c r="E473" s="12" t="s">
        <v>1066</v>
      </c>
      <c r="F473" s="11" t="s">
        <v>1065</v>
      </c>
    </row>
    <row r="474" spans="1:6" x14ac:dyDescent="0.2">
      <c r="A474" s="12" t="s">
        <v>643</v>
      </c>
      <c r="B474" s="12" t="s">
        <v>322</v>
      </c>
      <c r="C474" s="12" t="s">
        <v>323</v>
      </c>
      <c r="D474" s="12" t="s">
        <v>1064</v>
      </c>
      <c r="E474" s="12" t="s">
        <v>1063</v>
      </c>
      <c r="F474" s="11" t="s">
        <v>1062</v>
      </c>
    </row>
    <row r="475" spans="1:6" x14ac:dyDescent="0.2">
      <c r="A475" s="12" t="s">
        <v>643</v>
      </c>
      <c r="B475" s="12" t="s">
        <v>328</v>
      </c>
      <c r="C475" s="12" t="s">
        <v>642</v>
      </c>
      <c r="D475" s="12" t="s">
        <v>962</v>
      </c>
      <c r="E475" s="12" t="s">
        <v>962</v>
      </c>
      <c r="F475" s="11" t="s">
        <v>962</v>
      </c>
    </row>
    <row r="476" spans="1:6" x14ac:dyDescent="0.2">
      <c r="A476" s="12" t="s">
        <v>640</v>
      </c>
      <c r="B476" s="12" t="s">
        <v>51</v>
      </c>
      <c r="C476" s="12" t="s">
        <v>641</v>
      </c>
      <c r="D476" s="12" t="s">
        <v>962</v>
      </c>
      <c r="E476" s="12" t="s">
        <v>962</v>
      </c>
      <c r="F476" s="11" t="s">
        <v>962</v>
      </c>
    </row>
    <row r="477" spans="1:6" x14ac:dyDescent="0.2">
      <c r="A477" s="12" t="s">
        <v>640</v>
      </c>
      <c r="B477" s="12" t="s">
        <v>49</v>
      </c>
      <c r="C477" s="12" t="s">
        <v>639</v>
      </c>
      <c r="D477" s="12" t="s">
        <v>962</v>
      </c>
      <c r="E477" s="12" t="s">
        <v>962</v>
      </c>
      <c r="F477" s="11" t="s">
        <v>962</v>
      </c>
    </row>
    <row r="478" spans="1:6" x14ac:dyDescent="0.2">
      <c r="A478" s="12" t="s">
        <v>637</v>
      </c>
      <c r="B478" s="12" t="s">
        <v>224</v>
      </c>
      <c r="C478" s="12" t="s">
        <v>638</v>
      </c>
      <c r="D478" s="12" t="s">
        <v>962</v>
      </c>
      <c r="E478" s="12" t="s">
        <v>962</v>
      </c>
      <c r="F478" s="11" t="s">
        <v>962</v>
      </c>
    </row>
    <row r="479" spans="1:6" x14ac:dyDescent="0.2">
      <c r="A479" s="12" t="s">
        <v>637</v>
      </c>
      <c r="B479" s="12" t="s">
        <v>340</v>
      </c>
      <c r="C479" s="12" t="s">
        <v>636</v>
      </c>
      <c r="D479" s="12" t="s">
        <v>962</v>
      </c>
      <c r="E479" s="12" t="s">
        <v>962</v>
      </c>
      <c r="F479" s="11" t="s">
        <v>962</v>
      </c>
    </row>
    <row r="480" spans="1:6" x14ac:dyDescent="0.2">
      <c r="A480" s="12" t="s">
        <v>635</v>
      </c>
      <c r="B480" s="12" t="s">
        <v>468</v>
      </c>
      <c r="C480" s="12" t="s">
        <v>634</v>
      </c>
      <c r="D480" s="12" t="s">
        <v>962</v>
      </c>
      <c r="E480" s="12" t="s">
        <v>962</v>
      </c>
      <c r="F480" s="11" t="s">
        <v>962</v>
      </c>
    </row>
    <row r="481" spans="1:6" x14ac:dyDescent="0.2">
      <c r="A481" s="12" t="s">
        <v>632</v>
      </c>
      <c r="B481" s="12" t="s">
        <v>470</v>
      </c>
      <c r="C481" s="12" t="s">
        <v>633</v>
      </c>
      <c r="D481" s="12" t="s">
        <v>962</v>
      </c>
      <c r="E481" s="12" t="s">
        <v>962</v>
      </c>
      <c r="F481" s="11" t="s">
        <v>962</v>
      </c>
    </row>
    <row r="482" spans="1:6" x14ac:dyDescent="0.2">
      <c r="A482" s="12" t="s">
        <v>632</v>
      </c>
      <c r="B482" s="12" t="s">
        <v>472</v>
      </c>
      <c r="C482" s="12" t="s">
        <v>631</v>
      </c>
      <c r="D482" s="12" t="s">
        <v>962</v>
      </c>
      <c r="E482" s="12" t="s">
        <v>962</v>
      </c>
      <c r="F482" s="11" t="s">
        <v>962</v>
      </c>
    </row>
    <row r="483" spans="1:6" x14ac:dyDescent="0.2">
      <c r="A483" s="12" t="s">
        <v>630</v>
      </c>
      <c r="B483" s="12" t="s">
        <v>126</v>
      </c>
      <c r="C483" s="12" t="s">
        <v>629</v>
      </c>
      <c r="D483" s="12" t="s">
        <v>962</v>
      </c>
      <c r="E483" s="12" t="s">
        <v>962</v>
      </c>
      <c r="F483" s="11" t="s">
        <v>962</v>
      </c>
    </row>
    <row r="484" spans="1:6" x14ac:dyDescent="0.2">
      <c r="A484" s="12" t="s">
        <v>627</v>
      </c>
      <c r="B484" s="12" t="s">
        <v>221</v>
      </c>
      <c r="C484" s="12" t="s">
        <v>628</v>
      </c>
      <c r="D484" s="12" t="s">
        <v>962</v>
      </c>
      <c r="E484" s="12" t="s">
        <v>962</v>
      </c>
      <c r="F484" s="11" t="s">
        <v>962</v>
      </c>
    </row>
    <row r="485" spans="1:6" x14ac:dyDescent="0.2">
      <c r="A485" s="12" t="s">
        <v>627</v>
      </c>
      <c r="B485" s="12" t="s">
        <v>228</v>
      </c>
      <c r="C485" s="12" t="s">
        <v>626</v>
      </c>
      <c r="D485" s="12" t="s">
        <v>962</v>
      </c>
      <c r="E485" s="12" t="s">
        <v>962</v>
      </c>
      <c r="F485" s="11" t="s">
        <v>962</v>
      </c>
    </row>
    <row r="486" spans="1:6" x14ac:dyDescent="0.2">
      <c r="A486" s="12" t="s">
        <v>625</v>
      </c>
      <c r="B486" s="12" t="s">
        <v>294</v>
      </c>
      <c r="C486" s="12" t="s">
        <v>624</v>
      </c>
      <c r="D486" s="12" t="s">
        <v>962</v>
      </c>
      <c r="E486" s="12" t="s">
        <v>962</v>
      </c>
      <c r="F486" s="11" t="s">
        <v>962</v>
      </c>
    </row>
    <row r="487" spans="1:6" x14ac:dyDescent="0.2">
      <c r="A487" s="12" t="s">
        <v>623</v>
      </c>
      <c r="B487" s="12" t="s">
        <v>52</v>
      </c>
      <c r="C487" s="12" t="s">
        <v>622</v>
      </c>
      <c r="D487" s="12" t="s">
        <v>962</v>
      </c>
      <c r="E487" s="12" t="s">
        <v>962</v>
      </c>
      <c r="F487" s="11" t="s">
        <v>962</v>
      </c>
    </row>
    <row r="488" spans="1:6" x14ac:dyDescent="0.2">
      <c r="A488" s="12" t="s">
        <v>621</v>
      </c>
      <c r="B488" s="12" t="s">
        <v>127</v>
      </c>
      <c r="C488" s="12" t="s">
        <v>620</v>
      </c>
      <c r="D488" s="12" t="s">
        <v>962</v>
      </c>
      <c r="E488" s="12" t="s">
        <v>962</v>
      </c>
      <c r="F488" s="11" t="s">
        <v>962</v>
      </c>
    </row>
    <row r="489" spans="1:6" x14ac:dyDescent="0.2">
      <c r="A489" s="12" t="s">
        <v>621</v>
      </c>
      <c r="B489" s="12" t="s">
        <v>127</v>
      </c>
      <c r="C489" s="12" t="s">
        <v>620</v>
      </c>
      <c r="D489" s="12" t="s">
        <v>1061</v>
      </c>
      <c r="E489" s="12" t="s">
        <v>127</v>
      </c>
      <c r="F489" s="11" t="s">
        <v>1060</v>
      </c>
    </row>
    <row r="490" spans="1:6" x14ac:dyDescent="0.2">
      <c r="A490" s="12" t="s">
        <v>619</v>
      </c>
      <c r="B490" s="12" t="s">
        <v>313</v>
      </c>
      <c r="C490" s="12" t="s">
        <v>618</v>
      </c>
      <c r="D490" s="12" t="s">
        <v>962</v>
      </c>
      <c r="E490" s="12" t="s">
        <v>962</v>
      </c>
      <c r="F490" s="11" t="s">
        <v>962</v>
      </c>
    </row>
    <row r="491" spans="1:6" x14ac:dyDescent="0.2">
      <c r="A491" s="12" t="s">
        <v>617</v>
      </c>
      <c r="B491" s="12" t="s">
        <v>417</v>
      </c>
      <c r="C491" s="12" t="s">
        <v>616</v>
      </c>
      <c r="D491" s="12" t="s">
        <v>962</v>
      </c>
      <c r="E491" s="12" t="s">
        <v>962</v>
      </c>
      <c r="F491" s="11" t="s">
        <v>962</v>
      </c>
    </row>
    <row r="492" spans="1:6" x14ac:dyDescent="0.2">
      <c r="A492" s="12" t="s">
        <v>614</v>
      </c>
      <c r="B492" s="12" t="s">
        <v>94</v>
      </c>
      <c r="C492" s="12" t="s">
        <v>615</v>
      </c>
      <c r="D492" s="12" t="s">
        <v>962</v>
      </c>
      <c r="E492" s="12" t="s">
        <v>962</v>
      </c>
      <c r="F492" s="11" t="s">
        <v>962</v>
      </c>
    </row>
    <row r="493" spans="1:6" x14ac:dyDescent="0.2">
      <c r="A493" s="12" t="s">
        <v>614</v>
      </c>
      <c r="B493" s="12" t="s">
        <v>95</v>
      </c>
      <c r="C493" s="12" t="s">
        <v>613</v>
      </c>
      <c r="D493" s="12" t="s">
        <v>962</v>
      </c>
      <c r="E493" s="12" t="s">
        <v>962</v>
      </c>
      <c r="F493" s="11" t="s">
        <v>962</v>
      </c>
    </row>
    <row r="494" spans="1:6" x14ac:dyDescent="0.2">
      <c r="A494" s="12" t="s">
        <v>612</v>
      </c>
      <c r="B494" s="12" t="s">
        <v>489</v>
      </c>
      <c r="C494" s="12" t="s">
        <v>611</v>
      </c>
      <c r="D494" s="12" t="s">
        <v>962</v>
      </c>
      <c r="E494" s="12" t="s">
        <v>962</v>
      </c>
      <c r="F494" s="11" t="s">
        <v>962</v>
      </c>
    </row>
    <row r="495" spans="1:6" x14ac:dyDescent="0.2">
      <c r="A495" s="12" t="s">
        <v>610</v>
      </c>
      <c r="B495" s="12" t="s">
        <v>277</v>
      </c>
      <c r="C495" s="12" t="s">
        <v>609</v>
      </c>
      <c r="D495" s="12" t="s">
        <v>962</v>
      </c>
      <c r="E495" s="12" t="s">
        <v>962</v>
      </c>
      <c r="F495" s="11" t="s">
        <v>962</v>
      </c>
    </row>
    <row r="496" spans="1:6" x14ac:dyDescent="0.2">
      <c r="A496" s="12" t="s">
        <v>608</v>
      </c>
      <c r="B496" s="12" t="s">
        <v>201</v>
      </c>
      <c r="C496" s="12" t="s">
        <v>607</v>
      </c>
      <c r="D496" s="12" t="s">
        <v>962</v>
      </c>
      <c r="E496" s="12" t="s">
        <v>962</v>
      </c>
      <c r="F496" s="11" t="s">
        <v>962</v>
      </c>
    </row>
    <row r="497" spans="1:6" x14ac:dyDescent="0.2">
      <c r="A497" s="12" t="s">
        <v>606</v>
      </c>
      <c r="B497" s="12" t="s">
        <v>378</v>
      </c>
      <c r="C497" s="12" t="s">
        <v>379</v>
      </c>
      <c r="D497" s="12" t="s">
        <v>962</v>
      </c>
      <c r="E497" s="12" t="s">
        <v>962</v>
      </c>
      <c r="F497" s="11" t="s">
        <v>962</v>
      </c>
    </row>
    <row r="498" spans="1:6" x14ac:dyDescent="0.2">
      <c r="A498" s="12" t="s">
        <v>606</v>
      </c>
      <c r="B498" s="12" t="s">
        <v>378</v>
      </c>
      <c r="C498" s="12" t="s">
        <v>379</v>
      </c>
      <c r="D498" s="12" t="s">
        <v>1055</v>
      </c>
      <c r="E498" s="12" t="s">
        <v>1059</v>
      </c>
      <c r="F498" s="11" t="s">
        <v>1053</v>
      </c>
    </row>
    <row r="499" spans="1:6" x14ac:dyDescent="0.2">
      <c r="A499" s="12" t="s">
        <v>606</v>
      </c>
      <c r="B499" s="12" t="s">
        <v>378</v>
      </c>
      <c r="C499" s="12" t="s">
        <v>379</v>
      </c>
      <c r="D499" s="12" t="s">
        <v>606</v>
      </c>
      <c r="E499" s="12" t="s">
        <v>1058</v>
      </c>
      <c r="F499" s="11" t="s">
        <v>1051</v>
      </c>
    </row>
    <row r="500" spans="1:6" x14ac:dyDescent="0.2">
      <c r="A500" s="12" t="s">
        <v>606</v>
      </c>
      <c r="B500" s="12" t="s">
        <v>378</v>
      </c>
      <c r="C500" s="12" t="s">
        <v>379</v>
      </c>
      <c r="D500" s="12" t="s">
        <v>1050</v>
      </c>
      <c r="E500" s="12" t="s">
        <v>1057</v>
      </c>
      <c r="F500" s="11" t="s">
        <v>1056</v>
      </c>
    </row>
    <row r="501" spans="1:6" x14ac:dyDescent="0.2">
      <c r="A501" s="12" t="s">
        <v>606</v>
      </c>
      <c r="B501" s="12" t="s">
        <v>380</v>
      </c>
      <c r="C501" s="12" t="s">
        <v>381</v>
      </c>
      <c r="D501" s="12" t="s">
        <v>962</v>
      </c>
      <c r="E501" s="12" t="s">
        <v>962</v>
      </c>
      <c r="F501" s="11" t="s">
        <v>962</v>
      </c>
    </row>
    <row r="502" spans="1:6" x14ac:dyDescent="0.2">
      <c r="A502" s="12" t="s">
        <v>606</v>
      </c>
      <c r="B502" s="12" t="s">
        <v>380</v>
      </c>
      <c r="C502" s="12" t="s">
        <v>381</v>
      </c>
      <c r="D502" s="12" t="s">
        <v>1055</v>
      </c>
      <c r="E502" s="12" t="s">
        <v>1054</v>
      </c>
      <c r="F502" s="11" t="s">
        <v>1053</v>
      </c>
    </row>
    <row r="503" spans="1:6" x14ac:dyDescent="0.2">
      <c r="A503" s="12" t="s">
        <v>606</v>
      </c>
      <c r="B503" s="12" t="s">
        <v>380</v>
      </c>
      <c r="C503" s="12" t="s">
        <v>381</v>
      </c>
      <c r="D503" s="12" t="s">
        <v>606</v>
      </c>
      <c r="E503" s="12" t="s">
        <v>1052</v>
      </c>
      <c r="F503" s="11" t="s">
        <v>1051</v>
      </c>
    </row>
    <row r="504" spans="1:6" x14ac:dyDescent="0.2">
      <c r="A504" s="12" t="s">
        <v>606</v>
      </c>
      <c r="B504" s="12" t="s">
        <v>380</v>
      </c>
      <c r="C504" s="12" t="s">
        <v>381</v>
      </c>
      <c r="D504" s="12" t="s">
        <v>1050</v>
      </c>
      <c r="E504" s="12" t="s">
        <v>1049</v>
      </c>
      <c r="F504" s="11" t="s">
        <v>1048</v>
      </c>
    </row>
    <row r="505" spans="1:6" x14ac:dyDescent="0.2">
      <c r="A505" s="12" t="s">
        <v>603</v>
      </c>
      <c r="B505" s="12" t="s">
        <v>199</v>
      </c>
      <c r="C505" s="12" t="s">
        <v>605</v>
      </c>
      <c r="D505" s="12" t="s">
        <v>962</v>
      </c>
      <c r="E505" s="12" t="s">
        <v>962</v>
      </c>
      <c r="F505" s="11" t="s">
        <v>962</v>
      </c>
    </row>
    <row r="506" spans="1:6" x14ac:dyDescent="0.2">
      <c r="A506" s="12" t="s">
        <v>603</v>
      </c>
      <c r="B506" s="12" t="s">
        <v>136</v>
      </c>
      <c r="C506" s="12" t="s">
        <v>604</v>
      </c>
      <c r="D506" s="12" t="s">
        <v>962</v>
      </c>
      <c r="E506" s="12" t="s">
        <v>962</v>
      </c>
      <c r="F506" s="11" t="s">
        <v>962</v>
      </c>
    </row>
    <row r="507" spans="1:6" x14ac:dyDescent="0.2">
      <c r="A507" s="12" t="s">
        <v>603</v>
      </c>
      <c r="B507" s="12" t="s">
        <v>433</v>
      </c>
      <c r="C507" s="12" t="s">
        <v>434</v>
      </c>
      <c r="D507" s="12" t="s">
        <v>962</v>
      </c>
      <c r="E507" s="12" t="s">
        <v>962</v>
      </c>
      <c r="F507" s="11" t="s">
        <v>962</v>
      </c>
    </row>
    <row r="508" spans="1:6" x14ac:dyDescent="0.2">
      <c r="A508" s="12" t="s">
        <v>603</v>
      </c>
      <c r="B508" s="12" t="s">
        <v>435</v>
      </c>
      <c r="C508" s="12" t="s">
        <v>436</v>
      </c>
      <c r="D508" s="12" t="s">
        <v>962</v>
      </c>
      <c r="E508" s="12" t="s">
        <v>962</v>
      </c>
      <c r="F508" s="11" t="s">
        <v>962</v>
      </c>
    </row>
    <row r="509" spans="1:6" x14ac:dyDescent="0.2">
      <c r="A509" s="12" t="s">
        <v>603</v>
      </c>
      <c r="B509" s="12" t="s">
        <v>435</v>
      </c>
      <c r="C509" s="12" t="s">
        <v>436</v>
      </c>
      <c r="D509" s="12" t="s">
        <v>603</v>
      </c>
      <c r="E509" s="12" t="s">
        <v>1047</v>
      </c>
      <c r="F509" s="11" t="s">
        <v>1046</v>
      </c>
    </row>
    <row r="510" spans="1:6" x14ac:dyDescent="0.2">
      <c r="A510" s="12" t="s">
        <v>603</v>
      </c>
      <c r="B510" s="12" t="s">
        <v>435</v>
      </c>
      <c r="C510" s="12" t="s">
        <v>436</v>
      </c>
      <c r="D510" s="12" t="s">
        <v>1045</v>
      </c>
      <c r="E510" s="12" t="s">
        <v>1044</v>
      </c>
      <c r="F510" s="11" t="s">
        <v>1043</v>
      </c>
    </row>
    <row r="511" spans="1:6" x14ac:dyDescent="0.2">
      <c r="A511" s="12" t="s">
        <v>598</v>
      </c>
      <c r="B511" s="12" t="s">
        <v>8</v>
      </c>
      <c r="C511" s="12" t="s">
        <v>602</v>
      </c>
      <c r="D511" s="12" t="s">
        <v>962</v>
      </c>
      <c r="E511" s="12" t="s">
        <v>962</v>
      </c>
      <c r="F511" s="11" t="s">
        <v>962</v>
      </c>
    </row>
    <row r="512" spans="1:6" x14ac:dyDescent="0.2">
      <c r="A512" s="12" t="s">
        <v>598</v>
      </c>
      <c r="B512" s="12" t="s">
        <v>601</v>
      </c>
      <c r="C512" s="12" t="s">
        <v>600</v>
      </c>
      <c r="D512" s="12" t="s">
        <v>962</v>
      </c>
      <c r="E512" s="12" t="s">
        <v>962</v>
      </c>
      <c r="F512" s="11" t="s">
        <v>962</v>
      </c>
    </row>
    <row r="513" spans="1:6" x14ac:dyDescent="0.2">
      <c r="A513" s="12" t="s">
        <v>598</v>
      </c>
      <c r="B513" s="12" t="s">
        <v>230</v>
      </c>
      <c r="C513" s="12" t="s">
        <v>599</v>
      </c>
      <c r="D513" s="12" t="s">
        <v>962</v>
      </c>
      <c r="E513" s="12" t="s">
        <v>962</v>
      </c>
      <c r="F513" s="11" t="s">
        <v>962</v>
      </c>
    </row>
    <row r="514" spans="1:6" x14ac:dyDescent="0.2">
      <c r="A514" s="12" t="s">
        <v>598</v>
      </c>
      <c r="B514" s="12" t="s">
        <v>453</v>
      </c>
      <c r="C514" s="12" t="s">
        <v>597</v>
      </c>
      <c r="D514" s="12" t="s">
        <v>962</v>
      </c>
      <c r="E514" s="12" t="s">
        <v>962</v>
      </c>
      <c r="F514" s="11" t="s">
        <v>962</v>
      </c>
    </row>
    <row r="515" spans="1:6" x14ac:dyDescent="0.2">
      <c r="A515" s="12" t="s">
        <v>593</v>
      </c>
      <c r="B515" s="12" t="s">
        <v>596</v>
      </c>
      <c r="C515" s="12" t="s">
        <v>387</v>
      </c>
      <c r="D515" s="12" t="s">
        <v>962</v>
      </c>
      <c r="E515" s="12" t="s">
        <v>962</v>
      </c>
      <c r="F515" s="11" t="s">
        <v>962</v>
      </c>
    </row>
    <row r="516" spans="1:6" x14ac:dyDescent="0.2">
      <c r="A516" s="12" t="s">
        <v>593</v>
      </c>
      <c r="B516" s="12" t="s">
        <v>595</v>
      </c>
      <c r="C516" s="12" t="s">
        <v>594</v>
      </c>
      <c r="D516" s="12" t="s">
        <v>962</v>
      </c>
      <c r="E516" s="12" t="s">
        <v>962</v>
      </c>
      <c r="F516" s="11" t="s">
        <v>962</v>
      </c>
    </row>
    <row r="517" spans="1:6" x14ac:dyDescent="0.2">
      <c r="A517" s="12" t="s">
        <v>593</v>
      </c>
      <c r="B517" s="12" t="s">
        <v>386</v>
      </c>
      <c r="C517" s="12" t="s">
        <v>387</v>
      </c>
      <c r="D517" s="12" t="s">
        <v>962</v>
      </c>
      <c r="E517" s="12" t="s">
        <v>962</v>
      </c>
      <c r="F517" s="11" t="s">
        <v>962</v>
      </c>
    </row>
    <row r="518" spans="1:6" x14ac:dyDescent="0.2">
      <c r="A518" s="12" t="s">
        <v>592</v>
      </c>
      <c r="B518" s="12" t="s">
        <v>226</v>
      </c>
      <c r="C518" s="12" t="s">
        <v>591</v>
      </c>
      <c r="D518" s="12" t="s">
        <v>962</v>
      </c>
      <c r="E518" s="12" t="s">
        <v>962</v>
      </c>
      <c r="F518" s="11" t="s">
        <v>962</v>
      </c>
    </row>
    <row r="519" spans="1:6" x14ac:dyDescent="0.2">
      <c r="A519" s="12" t="s">
        <v>590</v>
      </c>
      <c r="B519" s="12" t="s">
        <v>349</v>
      </c>
      <c r="C519" s="12" t="s">
        <v>350</v>
      </c>
      <c r="D519" s="12" t="s">
        <v>962</v>
      </c>
      <c r="E519" s="12" t="s">
        <v>962</v>
      </c>
      <c r="F519" s="11" t="s">
        <v>962</v>
      </c>
    </row>
    <row r="520" spans="1:6" x14ac:dyDescent="0.2">
      <c r="A520" s="12" t="s">
        <v>586</v>
      </c>
      <c r="B520" s="12" t="s">
        <v>343</v>
      </c>
      <c r="C520" s="12" t="s">
        <v>589</v>
      </c>
      <c r="D520" s="12" t="s">
        <v>586</v>
      </c>
      <c r="E520" s="12" t="s">
        <v>1042</v>
      </c>
      <c r="F520" s="11" t="s">
        <v>1020</v>
      </c>
    </row>
    <row r="521" spans="1:6" x14ac:dyDescent="0.2">
      <c r="A521" s="12" t="s">
        <v>586</v>
      </c>
      <c r="B521" s="12" t="s">
        <v>343</v>
      </c>
      <c r="C521" s="12" t="s">
        <v>589</v>
      </c>
      <c r="D521" s="12" t="s">
        <v>586</v>
      </c>
      <c r="E521" s="12" t="s">
        <v>1041</v>
      </c>
      <c r="F521" s="11" t="s">
        <v>1018</v>
      </c>
    </row>
    <row r="522" spans="1:6" x14ac:dyDescent="0.2">
      <c r="A522" s="12" t="s">
        <v>586</v>
      </c>
      <c r="B522" s="12" t="s">
        <v>343</v>
      </c>
      <c r="C522" s="12" t="s">
        <v>589</v>
      </c>
      <c r="D522" s="12" t="s">
        <v>586</v>
      </c>
      <c r="E522" s="12" t="s">
        <v>1040</v>
      </c>
      <c r="F522" s="11" t="s">
        <v>1014</v>
      </c>
    </row>
    <row r="523" spans="1:6" x14ac:dyDescent="0.2">
      <c r="A523" s="12" t="s">
        <v>586</v>
      </c>
      <c r="B523" s="12" t="s">
        <v>343</v>
      </c>
      <c r="C523" s="12" t="s">
        <v>589</v>
      </c>
      <c r="D523" s="12" t="s">
        <v>586</v>
      </c>
      <c r="E523" s="12" t="s">
        <v>1039</v>
      </c>
      <c r="F523" s="11" t="s">
        <v>1022</v>
      </c>
    </row>
    <row r="524" spans="1:6" x14ac:dyDescent="0.2">
      <c r="A524" s="12" t="s">
        <v>586</v>
      </c>
      <c r="B524" s="12" t="s">
        <v>343</v>
      </c>
      <c r="C524" s="12" t="s">
        <v>589</v>
      </c>
      <c r="D524" s="12" t="s">
        <v>586</v>
      </c>
      <c r="E524" s="12" t="s">
        <v>1038</v>
      </c>
      <c r="F524" s="11" t="s">
        <v>1037</v>
      </c>
    </row>
    <row r="525" spans="1:6" x14ac:dyDescent="0.2">
      <c r="A525" s="12" t="s">
        <v>586</v>
      </c>
      <c r="B525" s="12" t="s">
        <v>345</v>
      </c>
      <c r="C525" s="12" t="s">
        <v>588</v>
      </c>
      <c r="D525" s="12" t="s">
        <v>962</v>
      </c>
      <c r="E525" s="12" t="s">
        <v>962</v>
      </c>
      <c r="F525" s="11" t="s">
        <v>962</v>
      </c>
    </row>
    <row r="526" spans="1:6" x14ac:dyDescent="0.2">
      <c r="A526" s="12" t="s">
        <v>586</v>
      </c>
      <c r="B526" s="12" t="s">
        <v>351</v>
      </c>
      <c r="C526" s="12" t="s">
        <v>587</v>
      </c>
      <c r="D526" s="12" t="s">
        <v>1036</v>
      </c>
      <c r="E526" s="12" t="s">
        <v>1035</v>
      </c>
      <c r="F526" s="11" t="s">
        <v>1014</v>
      </c>
    </row>
    <row r="527" spans="1:6" x14ac:dyDescent="0.2">
      <c r="A527" s="12" t="s">
        <v>586</v>
      </c>
      <c r="B527" s="12" t="s">
        <v>351</v>
      </c>
      <c r="C527" s="12" t="s">
        <v>587</v>
      </c>
      <c r="D527" s="12" t="s">
        <v>1034</v>
      </c>
      <c r="E527" s="12" t="s">
        <v>1033</v>
      </c>
      <c r="F527" s="11" t="s">
        <v>1032</v>
      </c>
    </row>
    <row r="528" spans="1:6" x14ac:dyDescent="0.2">
      <c r="A528" s="12" t="s">
        <v>586</v>
      </c>
      <c r="B528" s="12" t="s">
        <v>351</v>
      </c>
      <c r="C528" s="12" t="s">
        <v>587</v>
      </c>
      <c r="D528" s="12" t="s">
        <v>1031</v>
      </c>
      <c r="E528" s="12" t="s">
        <v>1030</v>
      </c>
      <c r="F528" s="11" t="s">
        <v>1029</v>
      </c>
    </row>
    <row r="529" spans="1:6" x14ac:dyDescent="0.2">
      <c r="A529" s="12" t="s">
        <v>586</v>
      </c>
      <c r="B529" s="12" t="s">
        <v>351</v>
      </c>
      <c r="C529" s="12" t="s">
        <v>587</v>
      </c>
      <c r="D529" s="12" t="s">
        <v>1028</v>
      </c>
      <c r="E529" s="12" t="s">
        <v>1027</v>
      </c>
      <c r="F529" s="11" t="s">
        <v>1026</v>
      </c>
    </row>
    <row r="530" spans="1:6" x14ac:dyDescent="0.2">
      <c r="A530" s="12" t="s">
        <v>586</v>
      </c>
      <c r="B530" s="12" t="s">
        <v>347</v>
      </c>
      <c r="C530" s="12" t="s">
        <v>348</v>
      </c>
      <c r="D530" s="12" t="s">
        <v>962</v>
      </c>
      <c r="E530" s="12" t="s">
        <v>962</v>
      </c>
      <c r="F530" s="11" t="s">
        <v>962</v>
      </c>
    </row>
    <row r="531" spans="1:6" x14ac:dyDescent="0.2">
      <c r="A531" s="12" t="s">
        <v>586</v>
      </c>
      <c r="B531" s="12" t="s">
        <v>347</v>
      </c>
      <c r="C531" s="12" t="s">
        <v>348</v>
      </c>
      <c r="D531" s="12" t="s">
        <v>1024</v>
      </c>
      <c r="E531" s="12" t="s">
        <v>1025</v>
      </c>
      <c r="F531" s="11" t="s">
        <v>636</v>
      </c>
    </row>
    <row r="532" spans="1:6" x14ac:dyDescent="0.2">
      <c r="A532" s="12" t="s">
        <v>586</v>
      </c>
      <c r="B532" s="12" t="s">
        <v>347</v>
      </c>
      <c r="C532" s="12" t="s">
        <v>348</v>
      </c>
      <c r="D532" s="12" t="s">
        <v>1024</v>
      </c>
      <c r="E532" s="12" t="s">
        <v>1023</v>
      </c>
      <c r="F532" s="11" t="s">
        <v>1022</v>
      </c>
    </row>
    <row r="533" spans="1:6" x14ac:dyDescent="0.2">
      <c r="A533" s="12" t="s">
        <v>586</v>
      </c>
      <c r="B533" s="12" t="s">
        <v>347</v>
      </c>
      <c r="C533" s="12" t="s">
        <v>348</v>
      </c>
      <c r="D533" s="12" t="s">
        <v>586</v>
      </c>
      <c r="E533" s="12" t="s">
        <v>1021</v>
      </c>
      <c r="F533" s="11" t="s">
        <v>1020</v>
      </c>
    </row>
    <row r="534" spans="1:6" x14ac:dyDescent="0.2">
      <c r="A534" s="12" t="s">
        <v>586</v>
      </c>
      <c r="B534" s="12" t="s">
        <v>347</v>
      </c>
      <c r="C534" s="12" t="s">
        <v>348</v>
      </c>
      <c r="D534" s="12" t="s">
        <v>586</v>
      </c>
      <c r="E534" s="12" t="s">
        <v>1019</v>
      </c>
      <c r="F534" s="11" t="s">
        <v>1018</v>
      </c>
    </row>
    <row r="535" spans="1:6" x14ac:dyDescent="0.2">
      <c r="A535" s="12" t="s">
        <v>586</v>
      </c>
      <c r="B535" s="12" t="s">
        <v>347</v>
      </c>
      <c r="C535" s="12" t="s">
        <v>348</v>
      </c>
      <c r="D535" s="12" t="s">
        <v>586</v>
      </c>
      <c r="E535" s="12" t="s">
        <v>1017</v>
      </c>
      <c r="F535" s="11" t="s">
        <v>1016</v>
      </c>
    </row>
    <row r="536" spans="1:6" x14ac:dyDescent="0.2">
      <c r="A536" s="12" t="s">
        <v>586</v>
      </c>
      <c r="B536" s="12" t="s">
        <v>347</v>
      </c>
      <c r="C536" s="12" t="s">
        <v>348</v>
      </c>
      <c r="D536" s="12" t="s">
        <v>586</v>
      </c>
      <c r="E536" s="12" t="s">
        <v>1015</v>
      </c>
      <c r="F536" s="11" t="s">
        <v>1014</v>
      </c>
    </row>
    <row r="537" spans="1:6" x14ac:dyDescent="0.2">
      <c r="A537" s="12" t="s">
        <v>586</v>
      </c>
      <c r="B537" s="12" t="s">
        <v>347</v>
      </c>
      <c r="C537" s="12" t="s">
        <v>348</v>
      </c>
      <c r="D537" s="12" t="s">
        <v>586</v>
      </c>
      <c r="E537" s="12" t="s">
        <v>1013</v>
      </c>
      <c r="F537" s="11" t="s">
        <v>1012</v>
      </c>
    </row>
    <row r="538" spans="1:6" x14ac:dyDescent="0.2">
      <c r="A538" s="12" t="s">
        <v>585</v>
      </c>
      <c r="B538" s="12" t="s">
        <v>370</v>
      </c>
      <c r="C538" s="12" t="s">
        <v>584</v>
      </c>
      <c r="D538" s="12" t="s">
        <v>962</v>
      </c>
      <c r="E538" s="12" t="s">
        <v>962</v>
      </c>
      <c r="F538" s="11" t="s">
        <v>962</v>
      </c>
    </row>
    <row r="539" spans="1:6" x14ac:dyDescent="0.2">
      <c r="A539" s="12" t="s">
        <v>581</v>
      </c>
      <c r="B539" s="12" t="s">
        <v>125</v>
      </c>
      <c r="C539" s="12" t="s">
        <v>583</v>
      </c>
      <c r="D539" s="12" t="s">
        <v>962</v>
      </c>
      <c r="E539" s="12" t="s">
        <v>962</v>
      </c>
      <c r="F539" s="11" t="s">
        <v>962</v>
      </c>
    </row>
    <row r="540" spans="1:6" x14ac:dyDescent="0.2">
      <c r="A540" s="12" t="s">
        <v>581</v>
      </c>
      <c r="B540" s="12" t="s">
        <v>242</v>
      </c>
      <c r="C540" s="12" t="s">
        <v>582</v>
      </c>
      <c r="D540" s="12" t="s">
        <v>962</v>
      </c>
      <c r="E540" s="12" t="s">
        <v>962</v>
      </c>
      <c r="F540" s="11" t="s">
        <v>962</v>
      </c>
    </row>
    <row r="541" spans="1:6" x14ac:dyDescent="0.2">
      <c r="A541" s="12" t="s">
        <v>581</v>
      </c>
      <c r="B541" s="12" t="s">
        <v>279</v>
      </c>
      <c r="C541" s="12" t="s">
        <v>580</v>
      </c>
      <c r="D541" s="12" t="s">
        <v>962</v>
      </c>
      <c r="E541" s="12" t="s">
        <v>962</v>
      </c>
      <c r="F541" s="11" t="s">
        <v>962</v>
      </c>
    </row>
    <row r="542" spans="1:6" x14ac:dyDescent="0.2">
      <c r="A542" s="12" t="s">
        <v>577</v>
      </c>
      <c r="B542" s="12" t="s">
        <v>76</v>
      </c>
      <c r="C542" s="12" t="s">
        <v>579</v>
      </c>
      <c r="D542" s="12" t="s">
        <v>962</v>
      </c>
      <c r="E542" s="12" t="s">
        <v>962</v>
      </c>
      <c r="F542" s="11" t="s">
        <v>962</v>
      </c>
    </row>
    <row r="543" spans="1:6" x14ac:dyDescent="0.2">
      <c r="A543" s="12" t="s">
        <v>577</v>
      </c>
      <c r="B543" s="12" t="s">
        <v>76</v>
      </c>
      <c r="C543" s="12" t="s">
        <v>579</v>
      </c>
      <c r="D543" s="12" t="s">
        <v>922</v>
      </c>
      <c r="E543" s="12" t="s">
        <v>1011</v>
      </c>
      <c r="F543" s="11" t="s">
        <v>1010</v>
      </c>
    </row>
    <row r="544" spans="1:6" x14ac:dyDescent="0.2">
      <c r="A544" s="12" t="s">
        <v>577</v>
      </c>
      <c r="B544" s="12" t="s">
        <v>76</v>
      </c>
      <c r="C544" s="12" t="s">
        <v>579</v>
      </c>
      <c r="D544" s="12" t="s">
        <v>741</v>
      </c>
      <c r="E544" s="12" t="s">
        <v>1009</v>
      </c>
      <c r="F544" s="11" t="s">
        <v>1008</v>
      </c>
    </row>
    <row r="545" spans="1:6" x14ac:dyDescent="0.2">
      <c r="A545" s="12" t="s">
        <v>577</v>
      </c>
      <c r="B545" s="12" t="s">
        <v>76</v>
      </c>
      <c r="C545" s="12" t="s">
        <v>579</v>
      </c>
      <c r="D545" s="12" t="s">
        <v>722</v>
      </c>
      <c r="E545" s="12" t="s">
        <v>1007</v>
      </c>
      <c r="F545" s="11" t="s">
        <v>1006</v>
      </c>
    </row>
    <row r="546" spans="1:6" x14ac:dyDescent="0.2">
      <c r="A546" s="12" t="s">
        <v>577</v>
      </c>
      <c r="B546" s="12" t="s">
        <v>76</v>
      </c>
      <c r="C546" s="12" t="s">
        <v>579</v>
      </c>
      <c r="D546" s="12" t="s">
        <v>1005</v>
      </c>
      <c r="E546" s="12" t="s">
        <v>1004</v>
      </c>
      <c r="F546" s="11" t="s">
        <v>1003</v>
      </c>
    </row>
    <row r="547" spans="1:6" x14ac:dyDescent="0.2">
      <c r="A547" s="12" t="s">
        <v>577</v>
      </c>
      <c r="B547" s="12" t="s">
        <v>76</v>
      </c>
      <c r="C547" s="12" t="s">
        <v>579</v>
      </c>
      <c r="D547" s="12" t="s">
        <v>998</v>
      </c>
      <c r="E547" s="12" t="s">
        <v>1002</v>
      </c>
      <c r="F547" s="11" t="s">
        <v>1001</v>
      </c>
    </row>
    <row r="548" spans="1:6" x14ac:dyDescent="0.2">
      <c r="A548" s="12" t="s">
        <v>577</v>
      </c>
      <c r="B548" s="12" t="s">
        <v>76</v>
      </c>
      <c r="C548" s="12" t="s">
        <v>579</v>
      </c>
      <c r="D548" s="12" t="s">
        <v>998</v>
      </c>
      <c r="E548" s="12" t="s">
        <v>1000</v>
      </c>
      <c r="F548" s="11" t="s">
        <v>999</v>
      </c>
    </row>
    <row r="549" spans="1:6" x14ac:dyDescent="0.2">
      <c r="A549" s="12" t="s">
        <v>577</v>
      </c>
      <c r="B549" s="12" t="s">
        <v>76</v>
      </c>
      <c r="C549" s="12" t="s">
        <v>579</v>
      </c>
      <c r="D549" s="12" t="s">
        <v>998</v>
      </c>
      <c r="E549" s="12" t="s">
        <v>997</v>
      </c>
      <c r="F549" s="11" t="s">
        <v>996</v>
      </c>
    </row>
    <row r="550" spans="1:6" x14ac:dyDescent="0.2">
      <c r="A550" s="12" t="s">
        <v>577</v>
      </c>
      <c r="B550" s="12" t="s">
        <v>76</v>
      </c>
      <c r="C550" s="12" t="s">
        <v>579</v>
      </c>
      <c r="D550" s="12" t="s">
        <v>974</v>
      </c>
      <c r="E550" s="12" t="s">
        <v>995</v>
      </c>
      <c r="F550" s="11" t="s">
        <v>972</v>
      </c>
    </row>
    <row r="551" spans="1:6" x14ac:dyDescent="0.2">
      <c r="A551" s="12" t="s">
        <v>577</v>
      </c>
      <c r="B551" s="12" t="s">
        <v>76</v>
      </c>
      <c r="C551" s="12" t="s">
        <v>579</v>
      </c>
      <c r="D551" s="12" t="s">
        <v>994</v>
      </c>
      <c r="E551" s="12" t="s">
        <v>993</v>
      </c>
      <c r="F551" s="11" t="s">
        <v>992</v>
      </c>
    </row>
    <row r="552" spans="1:6" x14ac:dyDescent="0.2">
      <c r="A552" s="12" t="s">
        <v>577</v>
      </c>
      <c r="B552" s="12" t="s">
        <v>76</v>
      </c>
      <c r="C552" s="12" t="s">
        <v>579</v>
      </c>
      <c r="D552" s="12" t="s">
        <v>971</v>
      </c>
      <c r="E552" s="12" t="s">
        <v>991</v>
      </c>
      <c r="F552" s="11" t="s">
        <v>969</v>
      </c>
    </row>
    <row r="553" spans="1:6" x14ac:dyDescent="0.2">
      <c r="A553" s="12" t="s">
        <v>577</v>
      </c>
      <c r="B553" s="12" t="s">
        <v>76</v>
      </c>
      <c r="C553" s="12" t="s">
        <v>579</v>
      </c>
      <c r="D553" s="12" t="s">
        <v>990</v>
      </c>
      <c r="E553" s="12" t="s">
        <v>989</v>
      </c>
      <c r="F553" s="11" t="s">
        <v>988</v>
      </c>
    </row>
    <row r="554" spans="1:6" x14ac:dyDescent="0.2">
      <c r="A554" s="12" t="s">
        <v>577</v>
      </c>
      <c r="B554" s="12" t="s">
        <v>76</v>
      </c>
      <c r="C554" s="12" t="s">
        <v>579</v>
      </c>
      <c r="D554" s="12" t="s">
        <v>985</v>
      </c>
      <c r="E554" s="12" t="s">
        <v>987</v>
      </c>
      <c r="F554" s="11" t="s">
        <v>986</v>
      </c>
    </row>
    <row r="555" spans="1:6" x14ac:dyDescent="0.2">
      <c r="A555" s="12" t="s">
        <v>577</v>
      </c>
      <c r="B555" s="12" t="s">
        <v>76</v>
      </c>
      <c r="C555" s="12" t="s">
        <v>579</v>
      </c>
      <c r="D555" s="12" t="s">
        <v>985</v>
      </c>
      <c r="E555" s="12" t="s">
        <v>984</v>
      </c>
      <c r="F555" s="11" t="s">
        <v>983</v>
      </c>
    </row>
    <row r="556" spans="1:6" x14ac:dyDescent="0.2">
      <c r="A556" s="12" t="s">
        <v>577</v>
      </c>
      <c r="B556" s="12" t="s">
        <v>76</v>
      </c>
      <c r="C556" s="12" t="s">
        <v>579</v>
      </c>
      <c r="D556" s="12" t="s">
        <v>558</v>
      </c>
      <c r="E556" s="12" t="s">
        <v>982</v>
      </c>
      <c r="F556" s="11" t="s">
        <v>981</v>
      </c>
    </row>
    <row r="557" spans="1:6" x14ac:dyDescent="0.2">
      <c r="A557" s="12" t="s">
        <v>577</v>
      </c>
      <c r="B557" s="12" t="s">
        <v>76</v>
      </c>
      <c r="C557" s="12" t="s">
        <v>579</v>
      </c>
      <c r="D557" s="12" t="s">
        <v>966</v>
      </c>
      <c r="E557" s="12" t="s">
        <v>980</v>
      </c>
      <c r="F557" s="11" t="s">
        <v>964</v>
      </c>
    </row>
    <row r="558" spans="1:6" x14ac:dyDescent="0.2">
      <c r="A558" s="12" t="s">
        <v>577</v>
      </c>
      <c r="B558" s="12" t="s">
        <v>76</v>
      </c>
      <c r="C558" s="12" t="s">
        <v>579</v>
      </c>
      <c r="D558" s="12" t="s">
        <v>979</v>
      </c>
      <c r="E558" s="12" t="s">
        <v>978</v>
      </c>
      <c r="F558" s="11" t="s">
        <v>977</v>
      </c>
    </row>
    <row r="559" spans="1:6" x14ac:dyDescent="0.2">
      <c r="A559" s="12" t="s">
        <v>577</v>
      </c>
      <c r="B559" s="12" t="s">
        <v>72</v>
      </c>
      <c r="C559" s="12" t="s">
        <v>73</v>
      </c>
      <c r="D559" s="12" t="s">
        <v>562</v>
      </c>
      <c r="E559" s="12" t="s">
        <v>976</v>
      </c>
      <c r="F559" s="11" t="s">
        <v>975</v>
      </c>
    </row>
    <row r="560" spans="1:6" x14ac:dyDescent="0.2">
      <c r="A560" s="12" t="s">
        <v>577</v>
      </c>
      <c r="B560" s="12" t="s">
        <v>72</v>
      </c>
      <c r="C560" s="12" t="s">
        <v>73</v>
      </c>
      <c r="D560" s="12" t="s">
        <v>974</v>
      </c>
      <c r="E560" s="12" t="s">
        <v>973</v>
      </c>
      <c r="F560" s="11" t="s">
        <v>972</v>
      </c>
    </row>
    <row r="561" spans="1:6" x14ac:dyDescent="0.2">
      <c r="A561" s="12" t="s">
        <v>577</v>
      </c>
      <c r="B561" s="12" t="s">
        <v>72</v>
      </c>
      <c r="C561" s="12" t="s">
        <v>73</v>
      </c>
      <c r="D561" s="12" t="s">
        <v>971</v>
      </c>
      <c r="E561" s="12" t="s">
        <v>970</v>
      </c>
      <c r="F561" s="11" t="s">
        <v>969</v>
      </c>
    </row>
    <row r="562" spans="1:6" x14ac:dyDescent="0.2">
      <c r="A562" s="12" t="s">
        <v>577</v>
      </c>
      <c r="B562" s="12" t="s">
        <v>72</v>
      </c>
      <c r="C562" s="12" t="s">
        <v>73</v>
      </c>
      <c r="D562" s="12" t="s">
        <v>558</v>
      </c>
      <c r="E562" s="12" t="s">
        <v>968</v>
      </c>
      <c r="F562" s="11" t="s">
        <v>967</v>
      </c>
    </row>
    <row r="563" spans="1:6" x14ac:dyDescent="0.2">
      <c r="A563" s="12" t="s">
        <v>577</v>
      </c>
      <c r="B563" s="12" t="s">
        <v>72</v>
      </c>
      <c r="C563" s="12" t="s">
        <v>73</v>
      </c>
      <c r="D563" s="12" t="s">
        <v>966</v>
      </c>
      <c r="E563" s="12" t="s">
        <v>965</v>
      </c>
      <c r="F563" s="11" t="s">
        <v>964</v>
      </c>
    </row>
    <row r="564" spans="1:6" x14ac:dyDescent="0.2">
      <c r="A564" s="12" t="s">
        <v>577</v>
      </c>
      <c r="B564" s="12" t="s">
        <v>131</v>
      </c>
      <c r="C564" s="12" t="s">
        <v>578</v>
      </c>
      <c r="D564" s="12" t="s">
        <v>962</v>
      </c>
      <c r="E564" s="12" t="s">
        <v>962</v>
      </c>
      <c r="F564" s="11" t="s">
        <v>962</v>
      </c>
    </row>
    <row r="565" spans="1:6" x14ac:dyDescent="0.2">
      <c r="A565" s="12" t="s">
        <v>577</v>
      </c>
      <c r="B565" s="12" t="s">
        <v>74</v>
      </c>
      <c r="C565" s="12" t="s">
        <v>576</v>
      </c>
      <c r="D565" s="12" t="s">
        <v>962</v>
      </c>
      <c r="E565" s="12" t="s">
        <v>962</v>
      </c>
      <c r="F565" s="11" t="s">
        <v>962</v>
      </c>
    </row>
    <row r="566" spans="1:6" x14ac:dyDescent="0.2">
      <c r="A566" s="12" t="s">
        <v>571</v>
      </c>
      <c r="B566" s="12" t="s">
        <v>575</v>
      </c>
      <c r="C566" s="12" t="s">
        <v>574</v>
      </c>
      <c r="D566" s="12" t="s">
        <v>962</v>
      </c>
      <c r="E566" s="12" t="s">
        <v>962</v>
      </c>
      <c r="F566" s="11" t="s">
        <v>962</v>
      </c>
    </row>
    <row r="567" spans="1:6" x14ac:dyDescent="0.2">
      <c r="A567" s="12" t="s">
        <v>571</v>
      </c>
      <c r="B567" s="12" t="s">
        <v>272</v>
      </c>
      <c r="C567" s="12" t="s">
        <v>573</v>
      </c>
      <c r="D567" s="12" t="s">
        <v>962</v>
      </c>
      <c r="E567" s="12" t="s">
        <v>962</v>
      </c>
      <c r="F567" s="11" t="s">
        <v>962</v>
      </c>
    </row>
    <row r="568" spans="1:6" x14ac:dyDescent="0.2">
      <c r="A568" s="12" t="s">
        <v>571</v>
      </c>
      <c r="B568" s="12" t="s">
        <v>338</v>
      </c>
      <c r="C568" s="12" t="s">
        <v>572</v>
      </c>
      <c r="D568" s="12" t="s">
        <v>962</v>
      </c>
      <c r="E568" s="12" t="s">
        <v>962</v>
      </c>
      <c r="F568" s="11" t="s">
        <v>962</v>
      </c>
    </row>
    <row r="569" spans="1:6" x14ac:dyDescent="0.2">
      <c r="A569" s="12" t="s">
        <v>571</v>
      </c>
      <c r="B569" s="12" t="s">
        <v>431</v>
      </c>
      <c r="C569" s="12" t="s">
        <v>570</v>
      </c>
      <c r="D569" s="12" t="s">
        <v>962</v>
      </c>
      <c r="E569" s="12" t="s">
        <v>962</v>
      </c>
      <c r="F569" s="11" t="s">
        <v>962</v>
      </c>
    </row>
    <row r="570" spans="1:6" x14ac:dyDescent="0.2">
      <c r="A570" s="12" t="s">
        <v>569</v>
      </c>
      <c r="B570" s="12" t="s">
        <v>424</v>
      </c>
      <c r="C570" s="12" t="s">
        <v>568</v>
      </c>
      <c r="D570" s="12" t="s">
        <v>962</v>
      </c>
      <c r="E570" s="12" t="s">
        <v>962</v>
      </c>
      <c r="F570" s="11" t="s">
        <v>962</v>
      </c>
    </row>
    <row r="571" spans="1:6" x14ac:dyDescent="0.2">
      <c r="A571" s="12" t="s">
        <v>567</v>
      </c>
      <c r="B571" s="12" t="s">
        <v>566</v>
      </c>
      <c r="C571" s="12" t="s">
        <v>565</v>
      </c>
      <c r="D571" s="12" t="s">
        <v>962</v>
      </c>
      <c r="E571" s="12" t="s">
        <v>962</v>
      </c>
      <c r="F571" s="11" t="s">
        <v>962</v>
      </c>
    </row>
    <row r="572" spans="1:6" x14ac:dyDescent="0.2">
      <c r="A572" s="12" t="s">
        <v>562</v>
      </c>
      <c r="B572" s="12" t="s">
        <v>564</v>
      </c>
      <c r="C572" s="12" t="s">
        <v>563</v>
      </c>
      <c r="D572" s="12" t="s">
        <v>962</v>
      </c>
      <c r="E572" s="12" t="s">
        <v>962</v>
      </c>
      <c r="F572" s="11" t="s">
        <v>962</v>
      </c>
    </row>
    <row r="573" spans="1:6" x14ac:dyDescent="0.2">
      <c r="A573" s="12" t="s">
        <v>562</v>
      </c>
      <c r="B573" s="12" t="s">
        <v>6</v>
      </c>
      <c r="C573" s="12" t="s">
        <v>7</v>
      </c>
      <c r="D573" s="12" t="s">
        <v>962</v>
      </c>
      <c r="E573" s="12" t="s">
        <v>962</v>
      </c>
      <c r="F573" s="11" t="s">
        <v>962</v>
      </c>
    </row>
    <row r="574" spans="1:6" x14ac:dyDescent="0.2">
      <c r="A574" s="12" t="s">
        <v>562</v>
      </c>
      <c r="B574" s="12" t="s">
        <v>4</v>
      </c>
      <c r="C574" s="12" t="s">
        <v>561</v>
      </c>
      <c r="D574" s="12" t="s">
        <v>962</v>
      </c>
      <c r="E574" s="12" t="s">
        <v>962</v>
      </c>
      <c r="F574" s="11" t="s">
        <v>962</v>
      </c>
    </row>
    <row r="575" spans="1:6" x14ac:dyDescent="0.2">
      <c r="A575" s="12" t="s">
        <v>559</v>
      </c>
      <c r="B575" s="12" t="s">
        <v>248</v>
      </c>
      <c r="C575" s="12" t="s">
        <v>560</v>
      </c>
      <c r="D575" s="12" t="s">
        <v>962</v>
      </c>
      <c r="E575" s="12" t="s">
        <v>962</v>
      </c>
      <c r="F575" s="11" t="s">
        <v>962</v>
      </c>
    </row>
    <row r="576" spans="1:6" x14ac:dyDescent="0.2">
      <c r="A576" s="12" t="s">
        <v>559</v>
      </c>
      <c r="B576" s="12" t="s">
        <v>249</v>
      </c>
      <c r="C576" s="12" t="s">
        <v>250</v>
      </c>
      <c r="D576" s="12" t="s">
        <v>962</v>
      </c>
      <c r="E576" s="12" t="s">
        <v>962</v>
      </c>
      <c r="F576" s="11" t="s">
        <v>962</v>
      </c>
    </row>
    <row r="577" spans="1:6" x14ac:dyDescent="0.2">
      <c r="A577" s="12" t="s">
        <v>558</v>
      </c>
      <c r="B577" s="12" t="s">
        <v>541</v>
      </c>
      <c r="C577" s="12" t="s">
        <v>527</v>
      </c>
      <c r="D577" s="12" t="s">
        <v>962</v>
      </c>
      <c r="E577" s="12" t="s">
        <v>962</v>
      </c>
      <c r="F577" s="11" t="s">
        <v>962</v>
      </c>
    </row>
    <row r="578" spans="1:6" x14ac:dyDescent="0.2">
      <c r="A578" s="12" t="s">
        <v>557</v>
      </c>
      <c r="B578" s="12" t="s">
        <v>218</v>
      </c>
      <c r="C578" s="12" t="s">
        <v>556</v>
      </c>
      <c r="D578" s="12" t="s">
        <v>962</v>
      </c>
      <c r="E578" s="12" t="s">
        <v>962</v>
      </c>
      <c r="F578" s="11" t="s">
        <v>962</v>
      </c>
    </row>
    <row r="579" spans="1:6" x14ac:dyDescent="0.2">
      <c r="A579" s="12" t="s">
        <v>554</v>
      </c>
      <c r="B579" s="12" t="s">
        <v>196</v>
      </c>
      <c r="C579" s="12" t="s">
        <v>555</v>
      </c>
      <c r="D579" s="12" t="s">
        <v>962</v>
      </c>
      <c r="E579" s="12" t="s">
        <v>962</v>
      </c>
      <c r="F579" s="11" t="s">
        <v>962</v>
      </c>
    </row>
    <row r="580" spans="1:6" x14ac:dyDescent="0.2">
      <c r="A580" s="12" t="s">
        <v>554</v>
      </c>
      <c r="B580" s="12" t="s">
        <v>197</v>
      </c>
      <c r="C580" s="12" t="s">
        <v>198</v>
      </c>
      <c r="D580" s="12" t="s">
        <v>962</v>
      </c>
      <c r="E580" s="12" t="s">
        <v>962</v>
      </c>
      <c r="F580" s="11" t="s">
        <v>962</v>
      </c>
    </row>
    <row r="581" spans="1:6" x14ac:dyDescent="0.2">
      <c r="A581" s="12" t="s">
        <v>551</v>
      </c>
      <c r="B581" s="12" t="s">
        <v>553</v>
      </c>
      <c r="C581" s="12" t="s">
        <v>552</v>
      </c>
      <c r="D581" s="12" t="s">
        <v>962</v>
      </c>
      <c r="E581" s="12" t="s">
        <v>962</v>
      </c>
      <c r="F581" s="11" t="s">
        <v>962</v>
      </c>
    </row>
    <row r="582" spans="1:6" x14ac:dyDescent="0.2">
      <c r="A582" s="12" t="s">
        <v>551</v>
      </c>
      <c r="B582" s="12" t="s">
        <v>542</v>
      </c>
      <c r="C582" s="12" t="s">
        <v>550</v>
      </c>
      <c r="D582" s="12" t="s">
        <v>962</v>
      </c>
      <c r="E582" s="12" t="s">
        <v>962</v>
      </c>
      <c r="F582" s="11" t="s">
        <v>962</v>
      </c>
    </row>
    <row r="583" spans="1:6" x14ac:dyDescent="0.2">
      <c r="A583" s="12" t="s">
        <v>549</v>
      </c>
      <c r="B583" s="12" t="s">
        <v>237</v>
      </c>
      <c r="C583" s="12" t="s">
        <v>238</v>
      </c>
      <c r="D583" s="12" t="s">
        <v>962</v>
      </c>
      <c r="E583" s="12" t="s">
        <v>962</v>
      </c>
      <c r="F583" s="11" t="s">
        <v>962</v>
      </c>
    </row>
    <row r="584" spans="1:6" x14ac:dyDescent="0.2">
      <c r="A584" s="12" t="s">
        <v>549</v>
      </c>
      <c r="B584" s="12" t="s">
        <v>237</v>
      </c>
      <c r="C584" s="12" t="s">
        <v>238</v>
      </c>
      <c r="D584" s="12" t="s">
        <v>934</v>
      </c>
      <c r="E584" s="12" t="s">
        <v>963</v>
      </c>
      <c r="F584" s="11" t="s">
        <v>933</v>
      </c>
    </row>
    <row r="585" spans="1:6" x14ac:dyDescent="0.2">
      <c r="A585" s="12" t="s">
        <v>549</v>
      </c>
      <c r="B585" s="12" t="s">
        <v>239</v>
      </c>
      <c r="C585" s="12" t="s">
        <v>240</v>
      </c>
      <c r="D585" s="12" t="s">
        <v>962</v>
      </c>
      <c r="E585" s="12" t="s">
        <v>962</v>
      </c>
      <c r="F585" s="11" t="s">
        <v>962</v>
      </c>
    </row>
    <row r="586" spans="1:6" x14ac:dyDescent="0.2">
      <c r="A586" s="12" t="s">
        <v>549</v>
      </c>
      <c r="B586" s="12" t="s">
        <v>239</v>
      </c>
      <c r="C586" s="12" t="s">
        <v>240</v>
      </c>
      <c r="D586" s="12" t="s">
        <v>961</v>
      </c>
      <c r="E586" s="12" t="s">
        <v>960</v>
      </c>
      <c r="F586" s="11" t="s">
        <v>959</v>
      </c>
    </row>
    <row r="587" spans="1:6" x14ac:dyDescent="0.2">
      <c r="A587" s="12" t="s">
        <v>549</v>
      </c>
      <c r="B587" s="12" t="s">
        <v>239</v>
      </c>
      <c r="C587" s="12" t="s">
        <v>240</v>
      </c>
      <c r="D587" s="12" t="s">
        <v>958</v>
      </c>
      <c r="E587" s="12" t="s">
        <v>957</v>
      </c>
      <c r="F587" s="11" t="s">
        <v>956</v>
      </c>
    </row>
    <row r="588" spans="1:6" x14ac:dyDescent="0.2">
      <c r="A588" s="12" t="s">
        <v>549</v>
      </c>
      <c r="B588" s="12" t="s">
        <v>239</v>
      </c>
      <c r="C588" s="12" t="s">
        <v>240</v>
      </c>
      <c r="D588" s="12" t="s">
        <v>955</v>
      </c>
      <c r="E588" s="12" t="s">
        <v>954</v>
      </c>
      <c r="F588" s="11" t="s">
        <v>953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9EAD-A131-4C91-9E9D-0CC157593C3D}">
  <dimension ref="A1:D301"/>
  <sheetViews>
    <sheetView topLeftCell="A71" workbookViewId="0">
      <selection activeCell="I560" sqref="I560"/>
    </sheetView>
  </sheetViews>
  <sheetFormatPr defaultRowHeight="12.75" x14ac:dyDescent="0.2"/>
  <cols>
    <col min="1" max="1" width="30" style="10" bestFit="1" customWidth="1"/>
    <col min="2" max="2" width="20" style="10" bestFit="1" customWidth="1"/>
    <col min="3" max="3" width="30.140625" style="10" bestFit="1" customWidth="1"/>
    <col min="4" max="4" width="66" style="10" bestFit="1" customWidth="1"/>
    <col min="5" max="16384" width="9.140625" style="10"/>
  </cols>
  <sheetData>
    <row r="1" spans="1:4" x14ac:dyDescent="0.2">
      <c r="A1" s="14" t="s">
        <v>952</v>
      </c>
      <c r="B1" s="14" t="s">
        <v>951</v>
      </c>
      <c r="C1" s="13" t="s">
        <v>950</v>
      </c>
    </row>
    <row r="2" spans="1:4" x14ac:dyDescent="0.2">
      <c r="A2" s="12" t="s">
        <v>947</v>
      </c>
      <c r="B2" s="12" t="s">
        <v>949</v>
      </c>
      <c r="C2" s="11" t="s">
        <v>948</v>
      </c>
    </row>
    <row r="3" spans="1:4" x14ac:dyDescent="0.2">
      <c r="A3" s="12" t="s">
        <v>947</v>
      </c>
      <c r="B3" s="12" t="s">
        <v>946</v>
      </c>
      <c r="C3" s="11" t="s">
        <v>945</v>
      </c>
    </row>
    <row r="4" spans="1:4" x14ac:dyDescent="0.2">
      <c r="A4" s="12" t="s">
        <v>944</v>
      </c>
      <c r="B4" s="12" t="s">
        <v>25</v>
      </c>
      <c r="C4" s="11" t="s">
        <v>26</v>
      </c>
      <c r="D4" s="10" t="str">
        <f>VLOOKUP(B4,'AY26-27'!B:C,2,FALSE)</f>
        <v>Animal Science MS</v>
      </c>
    </row>
    <row r="5" spans="1:4" x14ac:dyDescent="0.2">
      <c r="A5" s="12" t="s">
        <v>944</v>
      </c>
      <c r="B5" s="12" t="s">
        <v>28</v>
      </c>
      <c r="C5" s="11" t="s">
        <v>29</v>
      </c>
      <c r="D5" s="10" t="str">
        <f>VLOOKUP(B5,'AY26-27'!B:C,2,FALSE)</f>
        <v>Animal Science PhD</v>
      </c>
    </row>
    <row r="6" spans="1:4" x14ac:dyDescent="0.2">
      <c r="A6" s="12" t="s">
        <v>943</v>
      </c>
      <c r="B6" s="12" t="s">
        <v>396</v>
      </c>
      <c r="C6" s="11" t="s">
        <v>942</v>
      </c>
      <c r="D6" s="10" t="str">
        <f>VLOOKUP(B6,'AY26-27'!B:C,2,FALSE)</f>
        <v>Plant-Based Food and Nutrition Grad Certificate</v>
      </c>
    </row>
    <row r="7" spans="1:4" x14ac:dyDescent="0.2">
      <c r="A7" s="12" t="s">
        <v>941</v>
      </c>
      <c r="B7" s="12" t="s">
        <v>399</v>
      </c>
      <c r="C7" s="11" t="s">
        <v>400</v>
      </c>
      <c r="D7" s="10" t="str">
        <f>VLOOKUP(B7,'AY26-27'!B:C,2,FALSE)</f>
        <v>Plant Science MS</v>
      </c>
    </row>
    <row r="8" spans="1:4" x14ac:dyDescent="0.2">
      <c r="A8" s="12" t="s">
        <v>941</v>
      </c>
      <c r="B8" s="12" t="s">
        <v>401</v>
      </c>
      <c r="C8" s="11" t="s">
        <v>402</v>
      </c>
      <c r="D8" s="10" t="str">
        <f>VLOOKUP(B8,'AY26-27'!B:C,2,FALSE)</f>
        <v>Plant Science PhD</v>
      </c>
    </row>
    <row r="9" spans="1:4" x14ac:dyDescent="0.2">
      <c r="A9" s="12" t="s">
        <v>939</v>
      </c>
      <c r="B9" s="12" t="s">
        <v>332</v>
      </c>
      <c r="C9" s="11" t="s">
        <v>940</v>
      </c>
      <c r="D9" s="10" t="str">
        <f>VLOOKUP(B9,'AY26-27'!B:C,2,FALSE)</f>
        <v>Natural Resources: Land, Water, and Air MS</v>
      </c>
    </row>
    <row r="10" spans="1:4" x14ac:dyDescent="0.2">
      <c r="A10" s="12" t="s">
        <v>939</v>
      </c>
      <c r="B10" s="12" t="s">
        <v>334</v>
      </c>
      <c r="C10" s="11" t="s">
        <v>938</v>
      </c>
      <c r="D10" s="10" t="str">
        <f>VLOOKUP(B10,'AY26-27'!B:C,2,FALSE)</f>
        <v>Natural Resources: Land, Water, and Air PhD</v>
      </c>
    </row>
    <row r="11" spans="1:4" x14ac:dyDescent="0.2">
      <c r="A11" s="12" t="s">
        <v>936</v>
      </c>
      <c r="B11" s="12" t="s">
        <v>167</v>
      </c>
      <c r="C11" s="11" t="s">
        <v>937</v>
      </c>
      <c r="D11" s="10" t="str">
        <f>VLOOKUP(B11,'AY26-27'!B:C,2,FALSE)</f>
        <v>Energy and Environmental Management MS</v>
      </c>
    </row>
    <row r="12" spans="1:4" x14ac:dyDescent="0.2">
      <c r="A12" s="12" t="s">
        <v>936</v>
      </c>
      <c r="B12" s="12" t="s">
        <v>487</v>
      </c>
      <c r="C12" s="11" t="s">
        <v>935</v>
      </c>
      <c r="D12" s="10" t="str">
        <f>VLOOKUP(B12,'AY26-27'!B:C,2,FALSE)</f>
        <v>Sustainable Environmental Planning and Management Grad Certificate</v>
      </c>
    </row>
    <row r="13" spans="1:4" x14ac:dyDescent="0.2">
      <c r="A13" s="12" t="s">
        <v>934</v>
      </c>
      <c r="B13" s="12" t="s">
        <v>22</v>
      </c>
      <c r="C13" s="11" t="s">
        <v>933</v>
      </c>
      <c r="D13" s="10" t="e">
        <f>VLOOKUP(B13,'AY26-27'!B:C,2,FALSE)</f>
        <v>#N/A</v>
      </c>
    </row>
    <row r="14" spans="1:4" x14ac:dyDescent="0.2">
      <c r="A14" s="12" t="s">
        <v>932</v>
      </c>
      <c r="B14" s="12" t="s">
        <v>269</v>
      </c>
      <c r="C14" s="11" t="s">
        <v>931</v>
      </c>
      <c r="D14" s="10" t="str">
        <f>VLOOKUP(B14,'AY26-27'!B:C,2,FALSE)</f>
        <v>Latina/o and Latin American Studies MA</v>
      </c>
    </row>
    <row r="15" spans="1:4" x14ac:dyDescent="0.2">
      <c r="A15" s="12" t="s">
        <v>930</v>
      </c>
      <c r="B15" s="12" t="s">
        <v>494</v>
      </c>
      <c r="C15" s="11" t="s">
        <v>929</v>
      </c>
      <c r="D15" s="10" t="str">
        <f>VLOOKUP(B15,'AY26-27'!B:C,2,FALSE)</f>
        <v>Women’s, Gender and Sexuality Studies Grad Certificate</v>
      </c>
    </row>
    <row r="16" spans="1:4" x14ac:dyDescent="0.2">
      <c r="A16" s="12" t="s">
        <v>927</v>
      </c>
      <c r="B16" s="12" t="s">
        <v>259</v>
      </c>
      <c r="C16" s="11" t="s">
        <v>928</v>
      </c>
      <c r="D16" s="10" t="str">
        <f>VLOOKUP(B16,'AY26-27'!B:C,2,FALSE)</f>
        <v>Intersectional Indigeneity, Race, Ethnicity, and Politics Grad Certificate</v>
      </c>
    </row>
    <row r="17" spans="1:4" x14ac:dyDescent="0.2">
      <c r="A17" s="12" t="s">
        <v>927</v>
      </c>
      <c r="B17" s="12" t="s">
        <v>261</v>
      </c>
      <c r="C17" s="11" t="s">
        <v>926</v>
      </c>
      <c r="D17" s="10" t="str">
        <f>VLOOKUP(B17,'AY26-27'!B:C,2,FALSE)</f>
        <v>Intersectional Indigeneity, Race, Ethnicity, and Politics MA</v>
      </c>
    </row>
    <row r="18" spans="1:4" x14ac:dyDescent="0.2">
      <c r="A18" s="12" t="s">
        <v>925</v>
      </c>
      <c r="B18" s="12" t="s">
        <v>104</v>
      </c>
      <c r="C18" s="11" t="s">
        <v>105</v>
      </c>
      <c r="D18" s="10" t="str">
        <f>VLOOKUP(B18,'AY26-27'!B:C,2,FALSE)</f>
        <v>Communication MA</v>
      </c>
    </row>
    <row r="19" spans="1:4" x14ac:dyDescent="0.2">
      <c r="A19" s="12" t="s">
        <v>925</v>
      </c>
      <c r="B19" s="12" t="s">
        <v>106</v>
      </c>
      <c r="C19" s="11" t="s">
        <v>107</v>
      </c>
      <c r="D19" s="10" t="str">
        <f>VLOOKUP(B19,'AY26-27'!B:C,2,FALSE)</f>
        <v>Communication PhD</v>
      </c>
    </row>
    <row r="20" spans="1:4" x14ac:dyDescent="0.2">
      <c r="A20" s="12" t="s">
        <v>922</v>
      </c>
      <c r="B20" s="12" t="s">
        <v>132</v>
      </c>
      <c r="C20" s="11" t="s">
        <v>924</v>
      </c>
      <c r="D20" s="10" t="str">
        <f>VLOOKUP(B20,'AY26-27'!B:C,2,FALSE)</f>
        <v>Digital Media and Design Grad Certificate</v>
      </c>
    </row>
    <row r="21" spans="1:4" x14ac:dyDescent="0.2">
      <c r="A21" s="12" t="s">
        <v>922</v>
      </c>
      <c r="B21" s="12" t="s">
        <v>135</v>
      </c>
      <c r="C21" s="11" t="s">
        <v>923</v>
      </c>
      <c r="D21" s="10" t="str">
        <f>VLOOKUP(B21,'AY26-27'!B:C,2,FALSE)</f>
        <v>Digital Media Design MA</v>
      </c>
    </row>
    <row r="22" spans="1:4" x14ac:dyDescent="0.2">
      <c r="A22" s="12" t="s">
        <v>922</v>
      </c>
      <c r="B22" s="12" t="s">
        <v>134</v>
      </c>
      <c r="C22" s="11" t="s">
        <v>921</v>
      </c>
      <c r="D22" s="10" t="str">
        <f>VLOOKUP(B22,'AY26-27'!B:C,2,FALSE)</f>
        <v>Digital Media Design MFA</v>
      </c>
    </row>
    <row r="23" spans="1:4" x14ac:dyDescent="0.2">
      <c r="A23" s="12" t="s">
        <v>918</v>
      </c>
      <c r="B23" s="12" t="s">
        <v>102</v>
      </c>
      <c r="C23" s="11" t="s">
        <v>920</v>
      </c>
      <c r="D23" s="10" t="str">
        <f>VLOOKUP(B23,'AY26-27'!B:C,2,FALSE)</f>
        <v>College Instruction Grad Certificate</v>
      </c>
    </row>
    <row r="24" spans="1:4" x14ac:dyDescent="0.2">
      <c r="A24" s="12" t="s">
        <v>918</v>
      </c>
      <c r="B24" s="12" t="s">
        <v>919</v>
      </c>
      <c r="C24" s="11" t="s">
        <v>915</v>
      </c>
      <c r="D24" s="10" t="e">
        <f>VLOOKUP(B24,'AY26-27'!B:C,2,FALSE)</f>
        <v>#N/A</v>
      </c>
    </row>
    <row r="25" spans="1:4" x14ac:dyDescent="0.2">
      <c r="A25" s="12" t="s">
        <v>918</v>
      </c>
      <c r="B25" s="12" t="s">
        <v>917</v>
      </c>
      <c r="C25" s="11" t="s">
        <v>916</v>
      </c>
      <c r="D25" s="10" t="e">
        <f>VLOOKUP(B25,'AY26-27'!B:C,2,FALSE)</f>
        <v>#N/A</v>
      </c>
    </row>
    <row r="26" spans="1:4" x14ac:dyDescent="0.2">
      <c r="A26" s="12" t="s">
        <v>912</v>
      </c>
      <c r="B26" s="12" t="s">
        <v>119</v>
      </c>
      <c r="C26" s="11" t="s">
        <v>120</v>
      </c>
      <c r="D26" s="10" t="str">
        <f>VLOOKUP(B26,'AY26-27'!B:C,2,FALSE)</f>
        <v>Curriculum and Instruction MA - Hartford Tuition &amp; Fees</v>
      </c>
    </row>
    <row r="27" spans="1:4" x14ac:dyDescent="0.2">
      <c r="A27" s="12" t="s">
        <v>912</v>
      </c>
      <c r="B27" s="12" t="s">
        <v>121</v>
      </c>
      <c r="C27" s="11" t="s">
        <v>122</v>
      </c>
      <c r="D27" s="10" t="str">
        <f>VLOOKUP(B27,'AY26-27'!B:C,2,FALSE)</f>
        <v>Curriculum and Instruction PhD</v>
      </c>
    </row>
    <row r="28" spans="1:4" x14ac:dyDescent="0.2">
      <c r="A28" s="12" t="s">
        <v>912</v>
      </c>
      <c r="B28" s="12" t="s">
        <v>118</v>
      </c>
      <c r="C28" s="11" t="s">
        <v>915</v>
      </c>
      <c r="D28" s="10" t="str">
        <f>VLOOKUP(B28,'AY26-27'!B:C,2,FALSE)</f>
        <v>Curriculum and Instruction 6th Year Certificate - Hartford</v>
      </c>
    </row>
    <row r="29" spans="1:4" x14ac:dyDescent="0.2">
      <c r="A29" s="12" t="s">
        <v>912</v>
      </c>
      <c r="B29" s="12" t="s">
        <v>914</v>
      </c>
      <c r="C29" s="11" t="s">
        <v>913</v>
      </c>
      <c r="D29" s="10" t="e">
        <f>VLOOKUP(B29,'AY26-27'!B:C,2,FALSE)</f>
        <v>#N/A</v>
      </c>
    </row>
    <row r="30" spans="1:4" x14ac:dyDescent="0.2">
      <c r="A30" s="12" t="s">
        <v>912</v>
      </c>
      <c r="B30" s="12" t="s">
        <v>911</v>
      </c>
      <c r="C30" s="11" t="s">
        <v>910</v>
      </c>
      <c r="D30" s="10" t="e">
        <f>VLOOKUP(B30,'AY26-27'!B:C,2,FALSE)</f>
        <v>#N/A</v>
      </c>
    </row>
    <row r="31" spans="1:4" x14ac:dyDescent="0.2">
      <c r="A31" s="12" t="s">
        <v>903</v>
      </c>
      <c r="B31" s="12" t="s">
        <v>152</v>
      </c>
      <c r="C31" s="11" t="s">
        <v>153</v>
      </c>
      <c r="D31" s="10" t="str">
        <f>VLOOKUP(B31,'AY26-27'!B:C,2,FALSE)</f>
        <v>Educational Leadership EdD</v>
      </c>
    </row>
    <row r="32" spans="1:4" x14ac:dyDescent="0.2">
      <c r="A32" s="12" t="s">
        <v>903</v>
      </c>
      <c r="B32" s="12" t="s">
        <v>909</v>
      </c>
      <c r="C32" s="11" t="s">
        <v>908</v>
      </c>
      <c r="D32" s="10" t="e">
        <f>VLOOKUP(B32,'AY26-27'!B:C,2,FALSE)</f>
        <v>#N/A</v>
      </c>
    </row>
    <row r="33" spans="1:4" x14ac:dyDescent="0.2">
      <c r="A33" s="12" t="s">
        <v>903</v>
      </c>
      <c r="B33" s="12" t="s">
        <v>907</v>
      </c>
      <c r="C33" s="11" t="s">
        <v>906</v>
      </c>
      <c r="D33" s="10" t="e">
        <f>VLOOKUP(B33,'AY26-27'!B:C,2,FALSE)</f>
        <v>#N/A</v>
      </c>
    </row>
    <row r="34" spans="1:4" x14ac:dyDescent="0.2">
      <c r="A34" s="12" t="s">
        <v>903</v>
      </c>
      <c r="B34" s="12" t="s">
        <v>493</v>
      </c>
      <c r="C34" s="11" t="s">
        <v>905</v>
      </c>
      <c r="D34" s="10" t="str">
        <f>VLOOKUP(B34,'AY26-27'!B:C,2,FALSE)</f>
        <v>Educational Administration UCAPP 6th Year Certificate</v>
      </c>
    </row>
    <row r="35" spans="1:4" x14ac:dyDescent="0.2">
      <c r="A35" s="12" t="s">
        <v>903</v>
      </c>
      <c r="B35" s="12" t="s">
        <v>450</v>
      </c>
      <c r="C35" s="11" t="s">
        <v>904</v>
      </c>
      <c r="D35" s="10" t="e">
        <f>VLOOKUP(B35,'AY26-27'!B:C,2,FALSE)</f>
        <v>#N/A</v>
      </c>
    </row>
    <row r="36" spans="1:4" x14ac:dyDescent="0.2">
      <c r="A36" s="12" t="s">
        <v>903</v>
      </c>
      <c r="B36" s="12" t="s">
        <v>169</v>
      </c>
      <c r="C36" s="11" t="s">
        <v>902</v>
      </c>
      <c r="D36" s="10" t="str">
        <f>VLOOKUP(B36,'AY26-27'!B:C,2,FALSE)</f>
        <v>Emerging Women's Leadership Grad Certificate</v>
      </c>
    </row>
    <row r="37" spans="1:4" x14ac:dyDescent="0.2">
      <c r="A37" s="12" t="s">
        <v>900</v>
      </c>
      <c r="B37" s="12" t="s">
        <v>235</v>
      </c>
      <c r="C37" s="11" t="s">
        <v>901</v>
      </c>
      <c r="D37" s="10" t="str">
        <f>VLOOKUP(B37,'AY26-27'!B:C,2,FALSE)</f>
        <v>Higher Education Student Affairs MA</v>
      </c>
    </row>
    <row r="38" spans="1:4" x14ac:dyDescent="0.2">
      <c r="A38" s="12" t="s">
        <v>900</v>
      </c>
      <c r="B38" s="12" t="s">
        <v>899</v>
      </c>
      <c r="C38" s="11" t="s">
        <v>898</v>
      </c>
      <c r="D38" s="10" t="e">
        <f>VLOOKUP(B38,'AY26-27'!B:C,2,FALSE)</f>
        <v>#N/A</v>
      </c>
    </row>
    <row r="39" spans="1:4" x14ac:dyDescent="0.2">
      <c r="A39" s="12" t="s">
        <v>897</v>
      </c>
      <c r="B39" s="12" t="s">
        <v>185</v>
      </c>
      <c r="C39" s="11" t="s">
        <v>536</v>
      </c>
      <c r="D39" s="10" t="str">
        <f>VLOOKUP(B39,'AY26-27'!B:C,2,FALSE)</f>
        <v>Executive Leadership Program Grad Certificate</v>
      </c>
    </row>
    <row r="40" spans="1:4" x14ac:dyDescent="0.2">
      <c r="A40" s="12" t="s">
        <v>894</v>
      </c>
      <c r="B40" s="12" t="s">
        <v>896</v>
      </c>
      <c r="C40" s="11" t="s">
        <v>895</v>
      </c>
      <c r="D40" s="10" t="e">
        <f>VLOOKUP(B40,'AY26-27'!B:C,2,FALSE)</f>
        <v>#N/A</v>
      </c>
    </row>
    <row r="41" spans="1:4" x14ac:dyDescent="0.2">
      <c r="A41" s="12" t="s">
        <v>894</v>
      </c>
      <c r="B41" s="12" t="s">
        <v>161</v>
      </c>
      <c r="C41" s="11" t="s">
        <v>893</v>
      </c>
      <c r="D41" s="10" t="e">
        <f>VLOOKUP(B41,'AY26-27'!B:C,2,FALSE)</f>
        <v>#N/A</v>
      </c>
    </row>
    <row r="42" spans="1:4" x14ac:dyDescent="0.2">
      <c r="A42" s="12" t="s">
        <v>892</v>
      </c>
      <c r="B42" s="12" t="s">
        <v>422</v>
      </c>
      <c r="C42" s="11" t="s">
        <v>891</v>
      </c>
      <c r="D42" s="10" t="str">
        <f>VLOOKUP(B42,'AY26-27'!B:C,2,FALSE)</f>
        <v>Program Evaluation Grad Certificate</v>
      </c>
    </row>
    <row r="43" spans="1:4" x14ac:dyDescent="0.2">
      <c r="A43" s="12" t="s">
        <v>886</v>
      </c>
      <c r="B43" s="12" t="s">
        <v>890</v>
      </c>
      <c r="C43" s="11" t="s">
        <v>889</v>
      </c>
      <c r="D43" s="10" t="e">
        <f>VLOOKUP(B43,'AY26-27'!B:C,2,FALSE)</f>
        <v>#N/A</v>
      </c>
    </row>
    <row r="44" spans="1:4" x14ac:dyDescent="0.2">
      <c r="A44" s="12" t="s">
        <v>886</v>
      </c>
      <c r="B44" s="12" t="s">
        <v>888</v>
      </c>
      <c r="C44" s="11" t="s">
        <v>887</v>
      </c>
      <c r="D44" s="10" t="e">
        <f>VLOOKUP(B44,'AY26-27'!B:C,2,FALSE)</f>
        <v>#N/A</v>
      </c>
    </row>
    <row r="45" spans="1:4" x14ac:dyDescent="0.2">
      <c r="A45" s="12" t="s">
        <v>886</v>
      </c>
      <c r="B45" s="12" t="s">
        <v>464</v>
      </c>
      <c r="C45" s="11" t="s">
        <v>885</v>
      </c>
      <c r="D45" s="10" t="e">
        <f>VLOOKUP(B45,'AY26-27'!B:C,2,FALSE)</f>
        <v>#N/A</v>
      </c>
    </row>
    <row r="46" spans="1:4" x14ac:dyDescent="0.2">
      <c r="A46" s="12" t="s">
        <v>884</v>
      </c>
      <c r="B46" s="12" t="s">
        <v>283</v>
      </c>
      <c r="C46" s="11" t="s">
        <v>883</v>
      </c>
      <c r="D46" s="10" t="str">
        <f>VLOOKUP(B46,'AY26-27'!B:C,2,FALSE)</f>
        <v xml:space="preserve">Literacy and Deaf Education Grad Certificate </v>
      </c>
    </row>
    <row r="47" spans="1:4" x14ac:dyDescent="0.2">
      <c r="A47" s="12" t="s">
        <v>880</v>
      </c>
      <c r="B47" s="12" t="s">
        <v>284</v>
      </c>
      <c r="C47" s="11" t="s">
        <v>882</v>
      </c>
      <c r="D47" s="10" t="str">
        <f>VLOOKUP(B47,'AY26-27'!B:C,2,FALSE)</f>
        <v xml:space="preserve">Literacy Leadership Grad Certificate </v>
      </c>
    </row>
    <row r="48" spans="1:4" x14ac:dyDescent="0.2">
      <c r="A48" s="12" t="s">
        <v>880</v>
      </c>
      <c r="B48" s="12" t="s">
        <v>285</v>
      </c>
      <c r="C48" s="11" t="s">
        <v>881</v>
      </c>
      <c r="D48" s="10" t="e">
        <f>VLOOKUP(B48,'AY26-27'!B:C,2,FALSE)</f>
        <v>#N/A</v>
      </c>
    </row>
    <row r="49" spans="1:4" x14ac:dyDescent="0.2">
      <c r="A49" s="12" t="s">
        <v>880</v>
      </c>
      <c r="B49" s="12" t="s">
        <v>466</v>
      </c>
      <c r="C49" s="11" t="s">
        <v>879</v>
      </c>
      <c r="D49" s="10" t="str">
        <f>VLOOKUP(B49,'AY26-27'!B:C,2,FALSE)</f>
        <v>Special Education Transition to Adulthood Grad Certificate</v>
      </c>
    </row>
    <row r="50" spans="1:4" x14ac:dyDescent="0.2">
      <c r="A50" s="12" t="s">
        <v>878</v>
      </c>
      <c r="B50" s="12" t="s">
        <v>411</v>
      </c>
      <c r="C50" s="11" t="s">
        <v>877</v>
      </c>
      <c r="D50" s="10" t="str">
        <f>VLOOKUP(B50,'AY26-27'!B:C,2,FALSE)</f>
        <v>Postsecondary Disability Services Grad Certificate</v>
      </c>
    </row>
    <row r="51" spans="1:4" x14ac:dyDescent="0.2">
      <c r="A51" s="12" t="s">
        <v>870</v>
      </c>
      <c r="B51" s="12" t="s">
        <v>876</v>
      </c>
      <c r="C51" s="11" t="s">
        <v>871</v>
      </c>
      <c r="D51" s="10" t="e">
        <f>VLOOKUP(B51,'AY26-27'!B:C,2,FALSE)</f>
        <v>#N/A</v>
      </c>
    </row>
    <row r="52" spans="1:4" x14ac:dyDescent="0.2">
      <c r="A52" s="12" t="s">
        <v>870</v>
      </c>
      <c r="B52" s="12" t="s">
        <v>875</v>
      </c>
      <c r="C52" s="11" t="s">
        <v>874</v>
      </c>
      <c r="D52" s="10" t="e">
        <f>VLOOKUP(B52,'AY26-27'!B:C,2,FALSE)</f>
        <v>#N/A</v>
      </c>
    </row>
    <row r="53" spans="1:4" x14ac:dyDescent="0.2">
      <c r="A53" s="12" t="s">
        <v>870</v>
      </c>
      <c r="B53" s="12" t="s">
        <v>873</v>
      </c>
      <c r="C53" s="11" t="s">
        <v>872</v>
      </c>
      <c r="D53" s="10" t="e">
        <f>VLOOKUP(B53,'AY26-27'!B:C,2,FALSE)</f>
        <v>#N/A</v>
      </c>
    </row>
    <row r="54" spans="1:4" x14ac:dyDescent="0.2">
      <c r="A54" s="12" t="s">
        <v>870</v>
      </c>
      <c r="B54" s="12" t="s">
        <v>10</v>
      </c>
      <c r="C54" s="11" t="s">
        <v>871</v>
      </c>
      <c r="D54" s="10" t="str">
        <f>VLOOKUP(B54,'AY26-27'!B:C,2,FALSE)</f>
        <v>Adult Learning 6th Year Certificate</v>
      </c>
    </row>
    <row r="55" spans="1:4" x14ac:dyDescent="0.2">
      <c r="A55" s="12" t="s">
        <v>870</v>
      </c>
      <c r="B55" s="12" t="s">
        <v>275</v>
      </c>
      <c r="C55" s="11" t="s">
        <v>869</v>
      </c>
      <c r="D55" s="10" t="str">
        <f>VLOOKUP(B55,'AY26-27'!B:C,2,FALSE)</f>
        <v>Learning, Leadership, and Educational Policy PhD</v>
      </c>
    </row>
    <row r="56" spans="1:4" x14ac:dyDescent="0.2">
      <c r="A56" s="12" t="s">
        <v>867</v>
      </c>
      <c r="B56" s="12" t="s">
        <v>452</v>
      </c>
      <c r="C56" s="11" t="s">
        <v>868</v>
      </c>
      <c r="D56" s="10" t="str">
        <f>VLOOKUP(B56,'AY26-27'!B:C,2,FALSE)</f>
        <v xml:space="preserve">School-Wide Positive Behavior Support Grad Certificate </v>
      </c>
    </row>
    <row r="57" spans="1:4" x14ac:dyDescent="0.2">
      <c r="A57" s="12" t="s">
        <v>867</v>
      </c>
      <c r="B57" s="12" t="s">
        <v>866</v>
      </c>
      <c r="C57" s="11" t="s">
        <v>865</v>
      </c>
      <c r="D57" s="10" t="e">
        <f>VLOOKUP(B57,'AY26-27'!B:C,2,FALSE)</f>
        <v>#N/A</v>
      </c>
    </row>
    <row r="58" spans="1:4" x14ac:dyDescent="0.2">
      <c r="A58" s="12" t="s">
        <v>864</v>
      </c>
      <c r="B58" s="12" t="s">
        <v>174</v>
      </c>
      <c r="C58" s="11" t="s">
        <v>175</v>
      </c>
      <c r="D58" s="10" t="str">
        <f>VLOOKUP(B58,'AY26-27'!B:C,2,FALSE)</f>
        <v>Engineering MEng</v>
      </c>
    </row>
    <row r="59" spans="1:4" x14ac:dyDescent="0.2">
      <c r="A59" s="12" t="s">
        <v>863</v>
      </c>
      <c r="B59" s="12" t="s">
        <v>56</v>
      </c>
      <c r="C59" s="11" t="s">
        <v>57</v>
      </c>
      <c r="D59" s="10" t="str">
        <f>VLOOKUP(B59,'AY26-27'!B:C,2,FALSE)</f>
        <v>Biomedical Engineering MS</v>
      </c>
    </row>
    <row r="60" spans="1:4" x14ac:dyDescent="0.2">
      <c r="A60" s="12" t="s">
        <v>863</v>
      </c>
      <c r="B60" s="12" t="s">
        <v>59</v>
      </c>
      <c r="C60" s="11" t="s">
        <v>60</v>
      </c>
      <c r="D60" s="10" t="str">
        <f>VLOOKUP(B60,'AY26-27'!B:C,2,FALSE)</f>
        <v>Biomedical Engineering PhD</v>
      </c>
    </row>
    <row r="61" spans="1:4" x14ac:dyDescent="0.2">
      <c r="A61" s="12" t="s">
        <v>863</v>
      </c>
      <c r="B61" s="12" t="s">
        <v>445</v>
      </c>
      <c r="C61" s="11" t="s">
        <v>446</v>
      </c>
      <c r="D61" s="10" t="str">
        <f>VLOOKUP(B61,'AY26-27'!B:C,2,FALSE)</f>
        <v>Regenerative Engineering MS</v>
      </c>
    </row>
    <row r="62" spans="1:4" x14ac:dyDescent="0.2">
      <c r="A62" s="12" t="s">
        <v>862</v>
      </c>
      <c r="B62" s="12" t="s">
        <v>82</v>
      </c>
      <c r="C62" s="11" t="s">
        <v>83</v>
      </c>
      <c r="D62" s="10" t="str">
        <f>VLOOKUP(B62,'AY26-27'!B:C,2,FALSE)</f>
        <v>Chemical Engineering MS</v>
      </c>
    </row>
    <row r="63" spans="1:4" x14ac:dyDescent="0.2">
      <c r="A63" s="12" t="s">
        <v>862</v>
      </c>
      <c r="B63" s="12" t="s">
        <v>84</v>
      </c>
      <c r="C63" s="11" t="s">
        <v>85</v>
      </c>
      <c r="D63" s="10" t="str">
        <f>VLOOKUP(B63,'AY26-27'!B:C,2,FALSE)</f>
        <v>Chemical Engineering PhD</v>
      </c>
    </row>
    <row r="64" spans="1:4" x14ac:dyDescent="0.2">
      <c r="A64" s="12" t="s">
        <v>861</v>
      </c>
      <c r="B64" s="12" t="s">
        <v>420</v>
      </c>
      <c r="C64" s="11" t="s">
        <v>860</v>
      </c>
      <c r="D64" s="10" t="str">
        <f>VLOOKUP(B64,'AY26-27'!B:C,2,FALSE)</f>
        <v>Process Engineering Grad Certificate</v>
      </c>
    </row>
    <row r="65" spans="1:4" x14ac:dyDescent="0.2">
      <c r="A65" s="12" t="s">
        <v>859</v>
      </c>
      <c r="B65" s="12" t="s">
        <v>90</v>
      </c>
      <c r="C65" s="11" t="s">
        <v>91</v>
      </c>
      <c r="D65" s="10" t="str">
        <f>VLOOKUP(B65,'AY26-27'!B:C,2,FALSE)</f>
        <v>Civil Engineering MS</v>
      </c>
    </row>
    <row r="66" spans="1:4" x14ac:dyDescent="0.2">
      <c r="A66" s="12" t="s">
        <v>859</v>
      </c>
      <c r="B66" s="12" t="s">
        <v>92</v>
      </c>
      <c r="C66" s="11" t="s">
        <v>93</v>
      </c>
      <c r="D66" s="10" t="str">
        <f>VLOOKUP(B66,'AY26-27'!B:C,2,FALSE)</f>
        <v>Civil Engineering PhD</v>
      </c>
    </row>
    <row r="67" spans="1:4" x14ac:dyDescent="0.2">
      <c r="A67" s="12" t="s">
        <v>858</v>
      </c>
      <c r="B67" s="12" t="s">
        <v>113</v>
      </c>
      <c r="C67" s="11" t="s">
        <v>857</v>
      </c>
      <c r="D67" s="10" t="e">
        <f>VLOOKUP(B67,'AY26-27'!B:C,2,FALSE)</f>
        <v>#N/A</v>
      </c>
    </row>
    <row r="68" spans="1:4" x14ac:dyDescent="0.2">
      <c r="A68" s="12" t="s">
        <v>855</v>
      </c>
      <c r="B68" s="12" t="s">
        <v>109</v>
      </c>
      <c r="C68" s="11" t="s">
        <v>856</v>
      </c>
      <c r="D68" s="10" t="str">
        <f>VLOOKUP(B68,'AY26-27'!B:C,2,FALSE)</f>
        <v>Computer Science and Engineering MS</v>
      </c>
    </row>
    <row r="69" spans="1:4" x14ac:dyDescent="0.2">
      <c r="A69" s="12" t="s">
        <v>855</v>
      </c>
      <c r="B69" s="12" t="s">
        <v>111</v>
      </c>
      <c r="C69" s="11" t="s">
        <v>854</v>
      </c>
      <c r="D69" s="10" t="str">
        <f>VLOOKUP(B69,'AY26-27'!B:C,2,FALSE)</f>
        <v>Computer Science and Engineering PhD</v>
      </c>
    </row>
    <row r="70" spans="1:4" x14ac:dyDescent="0.2">
      <c r="A70" s="12" t="s">
        <v>853</v>
      </c>
      <c r="B70" s="12" t="s">
        <v>163</v>
      </c>
      <c r="C70" s="11" t="s">
        <v>164</v>
      </c>
      <c r="D70" s="10" t="str">
        <f>VLOOKUP(B70,'AY26-27'!B:C,2,FALSE)</f>
        <v>Electrical Engineering MS</v>
      </c>
    </row>
    <row r="71" spans="1:4" x14ac:dyDescent="0.2">
      <c r="A71" s="12" t="s">
        <v>853</v>
      </c>
      <c r="B71" s="12" t="s">
        <v>165</v>
      </c>
      <c r="C71" s="11" t="s">
        <v>166</v>
      </c>
      <c r="D71" s="10" t="str">
        <f>VLOOKUP(B71,'AY26-27'!B:C,2,FALSE)</f>
        <v>Electrical Engineering PhD</v>
      </c>
    </row>
    <row r="72" spans="1:4" x14ac:dyDescent="0.2">
      <c r="A72" s="12" t="s">
        <v>853</v>
      </c>
      <c r="B72" s="12" t="s">
        <v>413</v>
      </c>
      <c r="C72" s="11" t="s">
        <v>852</v>
      </c>
      <c r="D72" s="10" t="str">
        <f>VLOOKUP(B72,'AY26-27'!B:C,2,FALSE)</f>
        <v>Power Engineering Grad Certificate</v>
      </c>
    </row>
    <row r="73" spans="1:4" x14ac:dyDescent="0.2">
      <c r="A73" s="12" t="s">
        <v>851</v>
      </c>
      <c r="B73" s="12" t="s">
        <v>15</v>
      </c>
      <c r="C73" s="11" t="s">
        <v>850</v>
      </c>
      <c r="D73" s="10" t="str">
        <f>VLOOKUP(B73,'AY26-27'!B:C,2,FALSE)</f>
        <v>Advanced Materials Characterization Grad Certificate</v>
      </c>
    </row>
    <row r="74" spans="1:4" x14ac:dyDescent="0.2">
      <c r="A74" s="12" t="s">
        <v>849</v>
      </c>
      <c r="B74" s="12" t="s">
        <v>181</v>
      </c>
      <c r="C74" s="11" t="s">
        <v>182</v>
      </c>
      <c r="D74" s="10" t="str">
        <f>VLOOKUP(B74,'AY26-27'!B:C,2,FALSE)</f>
        <v>Environmental Engineering MS</v>
      </c>
    </row>
    <row r="75" spans="1:4" x14ac:dyDescent="0.2">
      <c r="A75" s="12" t="s">
        <v>849</v>
      </c>
      <c r="B75" s="12" t="s">
        <v>183</v>
      </c>
      <c r="C75" s="11" t="s">
        <v>184</v>
      </c>
      <c r="D75" s="10" t="str">
        <f>VLOOKUP(B75,'AY26-27'!B:C,2,FALSE)</f>
        <v>Environmental Engineering PhD</v>
      </c>
    </row>
    <row r="76" spans="1:4" x14ac:dyDescent="0.2">
      <c r="A76" s="12" t="s">
        <v>846</v>
      </c>
      <c r="B76" s="12" t="s">
        <v>297</v>
      </c>
      <c r="C76" s="11" t="s">
        <v>848</v>
      </c>
      <c r="D76" s="10" t="str">
        <f>VLOOKUP(B76,'AY26-27'!B:C,2,FALSE)</f>
        <v>Materials Science and Engineering MS</v>
      </c>
    </row>
    <row r="77" spans="1:4" x14ac:dyDescent="0.2">
      <c r="A77" s="12" t="s">
        <v>846</v>
      </c>
      <c r="B77" s="12" t="s">
        <v>299</v>
      </c>
      <c r="C77" s="11" t="s">
        <v>847</v>
      </c>
      <c r="D77" s="10" t="str">
        <f>VLOOKUP(B77,'AY26-27'!B:C,2,FALSE)</f>
        <v>Materials Science and Engineering PhD</v>
      </c>
    </row>
    <row r="78" spans="1:4" x14ac:dyDescent="0.2">
      <c r="A78" s="12" t="s">
        <v>846</v>
      </c>
      <c r="B78" s="12" t="s">
        <v>301</v>
      </c>
      <c r="C78" s="11" t="s">
        <v>302</v>
      </c>
      <c r="D78" s="10" t="str">
        <f>VLOOKUP(B78,'AY26-27'!B:C,2,FALSE)</f>
        <v>Materials Science MS</v>
      </c>
    </row>
    <row r="79" spans="1:4" x14ac:dyDescent="0.2">
      <c r="A79" s="12" t="s">
        <v>846</v>
      </c>
      <c r="B79" s="12" t="s">
        <v>303</v>
      </c>
      <c r="C79" s="11" t="s">
        <v>304</v>
      </c>
      <c r="D79" s="10" t="str">
        <f>VLOOKUP(B79,'AY26-27'!B:C,2,FALSE)</f>
        <v>Materials Science PhD</v>
      </c>
    </row>
    <row r="80" spans="1:4" x14ac:dyDescent="0.2">
      <c r="A80" s="12" t="s">
        <v>844</v>
      </c>
      <c r="B80" s="12" t="s">
        <v>108</v>
      </c>
      <c r="C80" s="11" t="s">
        <v>845</v>
      </c>
      <c r="D80" s="10" t="str">
        <f>VLOOKUP(B80,'AY26-27'!B:C,2,FALSE)</f>
        <v>Composites Grad Certificate</v>
      </c>
    </row>
    <row r="81" spans="1:4" x14ac:dyDescent="0.2">
      <c r="A81" s="12" t="s">
        <v>844</v>
      </c>
      <c r="B81" s="12" t="s">
        <v>309</v>
      </c>
      <c r="C81" s="11" t="s">
        <v>310</v>
      </c>
      <c r="D81" s="10" t="str">
        <f>VLOOKUP(B81,'AY26-27'!B:C,2,FALSE)</f>
        <v>Mechanical Engineering MS</v>
      </c>
    </row>
    <row r="82" spans="1:4" x14ac:dyDescent="0.2">
      <c r="A82" s="12" t="s">
        <v>844</v>
      </c>
      <c r="B82" s="12" t="s">
        <v>311</v>
      </c>
      <c r="C82" s="11" t="s">
        <v>312</v>
      </c>
      <c r="D82" s="10" t="str">
        <f>VLOOKUP(B82,'AY26-27'!B:C,2,FALSE)</f>
        <v>Mechanical Engineering PhD</v>
      </c>
    </row>
    <row r="83" spans="1:4" x14ac:dyDescent="0.2">
      <c r="A83" s="12" t="s">
        <v>843</v>
      </c>
      <c r="B83" s="12" t="s">
        <v>363</v>
      </c>
      <c r="C83" s="11" t="s">
        <v>842</v>
      </c>
      <c r="D83" s="10" t="e">
        <f>VLOOKUP(B83,'AY26-27'!B:C,2,FALSE)</f>
        <v>#N/A</v>
      </c>
    </row>
    <row r="84" spans="1:4" x14ac:dyDescent="0.2">
      <c r="A84" s="12" t="s">
        <v>840</v>
      </c>
      <c r="B84" s="12" t="s">
        <v>17</v>
      </c>
      <c r="C84" s="11" t="s">
        <v>841</v>
      </c>
      <c r="D84" s="10" t="str">
        <f>VLOOKUP(B84,'AY26-27'!B:C,2,FALSE)</f>
        <v>Advanced Systems Engineering Grad Certificate</v>
      </c>
    </row>
    <row r="85" spans="1:4" x14ac:dyDescent="0.2">
      <c r="A85" s="12" t="s">
        <v>840</v>
      </c>
      <c r="B85" s="12" t="s">
        <v>839</v>
      </c>
      <c r="C85" s="11" t="s">
        <v>838</v>
      </c>
      <c r="D85" s="10" t="e">
        <f>VLOOKUP(B85,'AY26-27'!B:C,2,FALSE)</f>
        <v>#N/A</v>
      </c>
    </row>
    <row r="86" spans="1:4" x14ac:dyDescent="0.2">
      <c r="A86" s="12" t="s">
        <v>837</v>
      </c>
      <c r="B86" s="12" t="s">
        <v>12</v>
      </c>
      <c r="C86" s="11" t="s">
        <v>836</v>
      </c>
      <c r="D86" s="10" t="e">
        <f>VLOOKUP(B86,'AY26-27'!B:C,2,FALSE)</f>
        <v>#N/A</v>
      </c>
    </row>
    <row r="87" spans="1:4" x14ac:dyDescent="0.2">
      <c r="A87" s="12" t="s">
        <v>835</v>
      </c>
      <c r="B87" s="12" t="s">
        <v>415</v>
      </c>
      <c r="C87" s="11" t="s">
        <v>834</v>
      </c>
      <c r="D87" s="10" t="str">
        <f>VLOOKUP(B87,'AY26-27'!B:C,2,FALSE)</f>
        <v>Power Grid Modernization Grad Certificate</v>
      </c>
    </row>
    <row r="88" spans="1:4" x14ac:dyDescent="0.2">
      <c r="A88" s="12" t="s">
        <v>833</v>
      </c>
      <c r="B88" s="12" t="s">
        <v>172</v>
      </c>
      <c r="C88" s="11" t="s">
        <v>173</v>
      </c>
      <c r="D88" s="10" t="str">
        <f>VLOOKUP(B88,'AY26-27'!B:C,2,FALSE)</f>
        <v>Engineering Education PhD</v>
      </c>
    </row>
    <row r="89" spans="1:4" x14ac:dyDescent="0.2">
      <c r="A89" s="12" t="s">
        <v>832</v>
      </c>
      <c r="B89" s="12" t="s">
        <v>70</v>
      </c>
      <c r="C89" s="11" t="s">
        <v>831</v>
      </c>
      <c r="D89" s="10" t="str">
        <f>VLOOKUP(B89,'AY26-27'!B:C,2,FALSE)</f>
        <v>Bridge Engineering Grad Certificate</v>
      </c>
    </row>
    <row r="90" spans="1:4" x14ac:dyDescent="0.2">
      <c r="A90" s="12" t="s">
        <v>830</v>
      </c>
      <c r="B90" s="12" t="s">
        <v>362</v>
      </c>
      <c r="C90" s="11" t="s">
        <v>829</v>
      </c>
      <c r="D90" s="10" t="e">
        <f>VLOOKUP(B90,'AY26-27'!B:C,2,FALSE)</f>
        <v>#N/A</v>
      </c>
    </row>
    <row r="91" spans="1:4" x14ac:dyDescent="0.2">
      <c r="A91" s="12" t="s">
        <v>827</v>
      </c>
      <c r="B91" s="32" t="s">
        <v>828</v>
      </c>
      <c r="C91" s="11" t="s">
        <v>530</v>
      </c>
      <c r="D91" s="10" t="str">
        <f>VLOOKUP(B91,'AY26-27'!B:C,2,FALSE)</f>
        <v>Linguistics MA</v>
      </c>
    </row>
    <row r="92" spans="1:4" x14ac:dyDescent="0.2">
      <c r="A92" s="12" t="s">
        <v>827</v>
      </c>
      <c r="B92" s="12" t="s">
        <v>281</v>
      </c>
      <c r="C92" s="11" t="s">
        <v>282</v>
      </c>
      <c r="D92" s="10" t="str">
        <f>VLOOKUP(B92,'AY26-27'!B:C,2,FALSE)</f>
        <v>Linguistics PhD</v>
      </c>
    </row>
    <row r="93" spans="1:4" x14ac:dyDescent="0.2">
      <c r="A93" s="12" t="s">
        <v>826</v>
      </c>
      <c r="B93" s="12" t="s">
        <v>286</v>
      </c>
      <c r="C93" s="11" t="s">
        <v>825</v>
      </c>
      <c r="D93" s="10" t="str">
        <f>VLOOKUP(B93,'AY26-27'!B:C,2,FALSE)</f>
        <v>Literary Translation Grad Certificate</v>
      </c>
    </row>
    <row r="94" spans="1:4" x14ac:dyDescent="0.2">
      <c r="A94" s="12" t="s">
        <v>819</v>
      </c>
      <c r="B94" s="12" t="s">
        <v>824</v>
      </c>
      <c r="C94" s="11" t="s">
        <v>823</v>
      </c>
      <c r="D94" s="10" t="e">
        <f>VLOOKUP(B94,'AY26-27'!B:C,2,FALSE)</f>
        <v>#N/A</v>
      </c>
    </row>
    <row r="95" spans="1:4" x14ac:dyDescent="0.2">
      <c r="A95" s="12" t="s">
        <v>819</v>
      </c>
      <c r="B95" s="12" t="s">
        <v>822</v>
      </c>
      <c r="C95" s="11" t="s">
        <v>821</v>
      </c>
      <c r="D95" s="10" t="e">
        <f>VLOOKUP(B95,'AY26-27'!B:C,2,FALSE)</f>
        <v>#N/A</v>
      </c>
    </row>
    <row r="96" spans="1:4" x14ac:dyDescent="0.2">
      <c r="A96" s="12" t="s">
        <v>819</v>
      </c>
      <c r="B96" s="12" t="s">
        <v>288</v>
      </c>
      <c r="C96" s="11" t="s">
        <v>820</v>
      </c>
      <c r="D96" s="10" t="str">
        <f>VLOOKUP(B96,'AY26-27'!B:C,2,FALSE)</f>
        <v>Literatures, Cultures, and Languages MA</v>
      </c>
    </row>
    <row r="97" spans="1:4" x14ac:dyDescent="0.2">
      <c r="A97" s="12" t="s">
        <v>819</v>
      </c>
      <c r="B97" s="12" t="s">
        <v>290</v>
      </c>
      <c r="C97" s="11" t="s">
        <v>818</v>
      </c>
      <c r="D97" s="10" t="str">
        <f>VLOOKUP(B97,'AY26-27'!B:C,2,FALSE)</f>
        <v>Literatures, Cultures, and Languages PhD</v>
      </c>
    </row>
    <row r="98" spans="1:4" x14ac:dyDescent="0.2">
      <c r="A98" s="12" t="s">
        <v>815</v>
      </c>
      <c r="B98" s="12" t="s">
        <v>817</v>
      </c>
      <c r="C98" s="11" t="s">
        <v>816</v>
      </c>
      <c r="D98" s="10" t="e">
        <f>VLOOKUP(B98,'AY26-27'!B:C,2,FALSE)</f>
        <v>#N/A</v>
      </c>
    </row>
    <row r="99" spans="1:4" x14ac:dyDescent="0.2">
      <c r="A99" s="12" t="s">
        <v>815</v>
      </c>
      <c r="B99" s="12" t="s">
        <v>814</v>
      </c>
      <c r="C99" s="11" t="s">
        <v>813</v>
      </c>
      <c r="D99" s="10" t="e">
        <f>VLOOKUP(B99,'AY26-27'!B:C,2,FALSE)</f>
        <v>#N/A</v>
      </c>
    </row>
    <row r="100" spans="1:4" x14ac:dyDescent="0.2">
      <c r="A100" s="12" t="s">
        <v>812</v>
      </c>
      <c r="B100" s="12" t="s">
        <v>811</v>
      </c>
      <c r="C100" s="11" t="s">
        <v>810</v>
      </c>
      <c r="D100" s="10" t="e">
        <f>VLOOKUP(B100,'AY26-27'!B:C,2,FALSE)</f>
        <v>#N/A</v>
      </c>
    </row>
    <row r="101" spans="1:4" x14ac:dyDescent="0.2">
      <c r="A101" s="12" t="s">
        <v>807</v>
      </c>
      <c r="B101" s="12" t="s">
        <v>809</v>
      </c>
      <c r="C101" s="11" t="s">
        <v>808</v>
      </c>
      <c r="D101" s="10" t="e">
        <f>VLOOKUP(B101,'AY26-27'!B:C,2,FALSE)</f>
        <v>#N/A</v>
      </c>
    </row>
    <row r="102" spans="1:4" x14ac:dyDescent="0.2">
      <c r="A102" s="12" t="s">
        <v>807</v>
      </c>
      <c r="B102" s="12" t="s">
        <v>806</v>
      </c>
      <c r="C102" s="11" t="s">
        <v>805</v>
      </c>
      <c r="D102" s="10" t="e">
        <f>VLOOKUP(B102,'AY26-27'!B:C,2,FALSE)</f>
        <v>#N/A</v>
      </c>
    </row>
    <row r="103" spans="1:4" x14ac:dyDescent="0.2">
      <c r="A103" s="12" t="s">
        <v>802</v>
      </c>
      <c r="B103" s="12" t="s">
        <v>804</v>
      </c>
      <c r="C103" s="11" t="s">
        <v>803</v>
      </c>
      <c r="D103" s="10" t="e">
        <f>VLOOKUP(B103,'AY26-27'!B:C,2,FALSE)</f>
        <v>#N/A</v>
      </c>
    </row>
    <row r="104" spans="1:4" x14ac:dyDescent="0.2">
      <c r="A104" s="12" t="s">
        <v>802</v>
      </c>
      <c r="B104" s="12" t="s">
        <v>801</v>
      </c>
      <c r="C104" s="11" t="s">
        <v>800</v>
      </c>
      <c r="D104" s="10" t="e">
        <f>VLOOKUP(B104,'AY26-27'!B:C,2,FALSE)</f>
        <v>#N/A</v>
      </c>
    </row>
    <row r="105" spans="1:4" x14ac:dyDescent="0.2">
      <c r="A105" s="12" t="s">
        <v>798</v>
      </c>
      <c r="B105" s="12" t="s">
        <v>418</v>
      </c>
      <c r="C105" s="11" t="s">
        <v>799</v>
      </c>
      <c r="D105" s="10" t="str">
        <f>VLOOKUP(B105,'AY26-27'!B:C,2,FALSE)</f>
        <v>Precision Nutrition Grad Certificate</v>
      </c>
    </row>
    <row r="106" spans="1:4" x14ac:dyDescent="0.2">
      <c r="A106" s="12" t="s">
        <v>798</v>
      </c>
      <c r="B106" s="12" t="s">
        <v>376</v>
      </c>
      <c r="C106" s="11" t="s">
        <v>377</v>
      </c>
      <c r="D106" s="10" t="str">
        <f>VLOOKUP(B106,'AY26-27'!B:C,2,FALSE)</f>
        <v>Personalized Nutrition MS</v>
      </c>
    </row>
    <row r="107" spans="1:4" x14ac:dyDescent="0.2">
      <c r="A107" s="12" t="s">
        <v>796</v>
      </c>
      <c r="B107" s="12" t="s">
        <v>244</v>
      </c>
      <c r="C107" s="11" t="s">
        <v>797</v>
      </c>
      <c r="D107" s="10" t="str">
        <f>VLOOKUP(B107,'AY26-27'!B:C,2,FALSE)</f>
        <v>Human Development and Family Sciences MA</v>
      </c>
    </row>
    <row r="108" spans="1:4" x14ac:dyDescent="0.2">
      <c r="A108" s="12" t="s">
        <v>796</v>
      </c>
      <c r="B108" s="12" t="s">
        <v>246</v>
      </c>
      <c r="C108" s="11" t="s">
        <v>795</v>
      </c>
      <c r="D108" s="10" t="str">
        <f>VLOOKUP(B108,'AY26-27'!B:C,2,FALSE)</f>
        <v>Human Development and Family Sciences PhD</v>
      </c>
    </row>
    <row r="109" spans="1:4" x14ac:dyDescent="0.2">
      <c r="A109" s="12" t="s">
        <v>794</v>
      </c>
      <c r="B109" s="12" t="s">
        <v>115</v>
      </c>
      <c r="C109" s="11" t="s">
        <v>793</v>
      </c>
      <c r="D109" s="10" t="str">
        <f>VLOOKUP(B109,'AY26-27'!B:C,2,FALSE)</f>
        <v>Corporate and Regulatory Compliance Grad Certificate</v>
      </c>
    </row>
    <row r="110" spans="1:4" x14ac:dyDescent="0.2">
      <c r="A110" s="12" t="s">
        <v>792</v>
      </c>
      <c r="B110" s="32" t="s">
        <v>791</v>
      </c>
      <c r="C110" s="11" t="s">
        <v>790</v>
      </c>
      <c r="D110" s="10" t="str">
        <f>VLOOKUP(B110,'AY26-27'!B:C,2,FALSE)</f>
        <v>Insurance Law Grad Certificate</v>
      </c>
    </row>
    <row r="111" spans="1:4" x14ac:dyDescent="0.2">
      <c r="A111" s="12" t="s">
        <v>789</v>
      </c>
      <c r="B111" s="12" t="s">
        <v>176</v>
      </c>
      <c r="C111" s="11" t="s">
        <v>177</v>
      </c>
      <c r="D111" s="10" t="str">
        <f>VLOOKUP(B111,'AY26-27'!B:C,2,FALSE)</f>
        <v>English MA</v>
      </c>
    </row>
    <row r="112" spans="1:4" x14ac:dyDescent="0.2">
      <c r="A112" s="12" t="s">
        <v>789</v>
      </c>
      <c r="B112" s="12" t="s">
        <v>178</v>
      </c>
      <c r="C112" s="11" t="s">
        <v>179</v>
      </c>
      <c r="D112" s="10" t="str">
        <f>VLOOKUP(B112,'AY26-27'!B:C,2,FALSE)</f>
        <v>English PhD</v>
      </c>
    </row>
    <row r="113" spans="1:4" x14ac:dyDescent="0.2">
      <c r="A113" s="12" t="s">
        <v>788</v>
      </c>
      <c r="B113" s="12" t="s">
        <v>787</v>
      </c>
      <c r="C113" s="11" t="s">
        <v>786</v>
      </c>
      <c r="D113" s="10" t="e">
        <f>VLOOKUP(B113,'AY26-27'!B:C,2,FALSE)</f>
        <v>#N/A</v>
      </c>
    </row>
    <row r="114" spans="1:4" x14ac:dyDescent="0.2">
      <c r="A114" s="12" t="s">
        <v>785</v>
      </c>
      <c r="B114" s="12" t="s">
        <v>128</v>
      </c>
      <c r="C114" s="11" t="s">
        <v>784</v>
      </c>
      <c r="D114" s="10" t="str">
        <f>VLOOKUP(B114,'AY26-27'!B:C,2,FALSE)</f>
        <v>Digital Humanities and Media Studies Grad Certificate</v>
      </c>
    </row>
    <row r="115" spans="1:4" x14ac:dyDescent="0.2">
      <c r="A115" s="12" t="s">
        <v>783</v>
      </c>
      <c r="B115" s="12" t="s">
        <v>61</v>
      </c>
      <c r="C115" s="11" t="s">
        <v>62</v>
      </c>
      <c r="D115" s="10" t="str">
        <f>VLOOKUP(B115,'AY26-27'!B:C,2,FALSE)</f>
        <v>Biomedical Science MS</v>
      </c>
    </row>
    <row r="116" spans="1:4" x14ac:dyDescent="0.2">
      <c r="A116" s="12" t="s">
        <v>783</v>
      </c>
      <c r="B116" s="12" t="s">
        <v>63</v>
      </c>
      <c r="C116" s="11" t="s">
        <v>64</v>
      </c>
      <c r="D116" s="10" t="str">
        <f>VLOOKUP(B116,'AY26-27'!B:C,2,FALSE)</f>
        <v>Biomedical Science PhD</v>
      </c>
    </row>
    <row r="117" spans="1:4" x14ac:dyDescent="0.2">
      <c r="A117" s="12" t="s">
        <v>783</v>
      </c>
      <c r="B117" s="12" t="s">
        <v>65</v>
      </c>
      <c r="C117" s="11" t="s">
        <v>782</v>
      </c>
      <c r="D117" s="10" t="str">
        <f>VLOOKUP(B117,'AY26-27'!B:C,2,FALSE)</f>
        <v>Biomedical Science Research Experience Grad Certificate</v>
      </c>
    </row>
    <row r="118" spans="1:4" x14ac:dyDescent="0.2">
      <c r="A118" s="12" t="s">
        <v>781</v>
      </c>
      <c r="B118" s="12" t="s">
        <v>780</v>
      </c>
      <c r="C118" s="11" t="s">
        <v>779</v>
      </c>
      <c r="D118" s="10" t="e">
        <f>VLOOKUP(B118,'AY26-27'!B:C,2,FALSE)</f>
        <v>#N/A</v>
      </c>
    </row>
    <row r="119" spans="1:4" x14ac:dyDescent="0.2">
      <c r="A119" s="12" t="s">
        <v>778</v>
      </c>
      <c r="B119" s="12" t="s">
        <v>777</v>
      </c>
      <c r="C119" s="11" t="s">
        <v>776</v>
      </c>
      <c r="D119" s="10" t="e">
        <f>VLOOKUP(B119,'AY26-27'!B:C,2,FALSE)</f>
        <v>#N/A</v>
      </c>
    </row>
    <row r="120" spans="1:4" x14ac:dyDescent="0.2">
      <c r="A120" s="12" t="s">
        <v>774</v>
      </c>
      <c r="B120" s="12" t="s">
        <v>38</v>
      </c>
      <c r="C120" s="11" t="s">
        <v>775</v>
      </c>
      <c r="D120" s="10" t="str">
        <f>VLOOKUP(B120,'AY26-27'!B:C,2,FALSE)</f>
        <v>Applied Biochemistry and Cell Biology MS</v>
      </c>
    </row>
    <row r="121" spans="1:4" x14ac:dyDescent="0.2">
      <c r="A121" s="12" t="s">
        <v>774</v>
      </c>
      <c r="B121" s="12" t="s">
        <v>318</v>
      </c>
      <c r="C121" s="11" t="s">
        <v>319</v>
      </c>
      <c r="D121" s="10" t="str">
        <f>VLOOKUP(B121,'AY26-27'!B:C,2,FALSE)</f>
        <v>Molecular and Cell Biology MS</v>
      </c>
    </row>
    <row r="122" spans="1:4" x14ac:dyDescent="0.2">
      <c r="A122" s="12" t="s">
        <v>774</v>
      </c>
      <c r="B122" s="12" t="s">
        <v>320</v>
      </c>
      <c r="C122" s="11" t="s">
        <v>773</v>
      </c>
      <c r="D122" s="10" t="str">
        <f>VLOOKUP(B122,'AY26-27'!B:C,2,FALSE)</f>
        <v>Molecular and Cell Biology PhD</v>
      </c>
    </row>
    <row r="123" spans="1:4" x14ac:dyDescent="0.2">
      <c r="A123" s="12" t="s">
        <v>769</v>
      </c>
      <c r="B123" s="12" t="s">
        <v>44</v>
      </c>
      <c r="C123" s="11" t="s">
        <v>772</v>
      </c>
      <c r="D123" s="10" t="str">
        <f>VLOOKUP(B123,'AY26-27'!B:C,2,FALSE)</f>
        <v>Applied Microbial Systems Analysis MS</v>
      </c>
    </row>
    <row r="124" spans="1:4" x14ac:dyDescent="0.2">
      <c r="A124" s="12" t="s">
        <v>769</v>
      </c>
      <c r="B124" s="12" t="s">
        <v>771</v>
      </c>
      <c r="C124" s="11" t="s">
        <v>770</v>
      </c>
      <c r="D124" s="10" t="e">
        <f>VLOOKUP(B124,'AY26-27'!B:C,2,FALSE)</f>
        <v>#N/A</v>
      </c>
    </row>
    <row r="125" spans="1:4" x14ac:dyDescent="0.2">
      <c r="A125" s="12" t="s">
        <v>769</v>
      </c>
      <c r="B125" s="12" t="s">
        <v>768</v>
      </c>
      <c r="C125" s="11" t="s">
        <v>767</v>
      </c>
      <c r="D125" s="10" t="e">
        <f>VLOOKUP(B125,'AY26-27'!B:C,2,FALSE)</f>
        <v>#N/A</v>
      </c>
    </row>
    <row r="126" spans="1:4" x14ac:dyDescent="0.2">
      <c r="A126" s="12" t="s">
        <v>764</v>
      </c>
      <c r="B126" s="12" t="s">
        <v>42</v>
      </c>
      <c r="C126" s="11" t="s">
        <v>43</v>
      </c>
      <c r="D126" s="10" t="str">
        <f>VLOOKUP(B126,'AY26-27'!B:C,2,FALSE)</f>
        <v>Applied Genomics MS</v>
      </c>
    </row>
    <row r="127" spans="1:4" x14ac:dyDescent="0.2">
      <c r="A127" s="12" t="s">
        <v>764</v>
      </c>
      <c r="B127" s="12" t="s">
        <v>766</v>
      </c>
      <c r="C127" s="11" t="s">
        <v>765</v>
      </c>
      <c r="D127" s="10" t="e">
        <f>VLOOKUP(B127,'AY26-27'!B:C,2,FALSE)</f>
        <v>#N/A</v>
      </c>
    </row>
    <row r="128" spans="1:4" x14ac:dyDescent="0.2">
      <c r="A128" s="12" t="s">
        <v>764</v>
      </c>
      <c r="B128" s="12" t="s">
        <v>763</v>
      </c>
      <c r="C128" s="11" t="s">
        <v>762</v>
      </c>
      <c r="D128" s="10" t="e">
        <f>VLOOKUP(B128,'AY26-27'!B:C,2,FALSE)</f>
        <v>#N/A</v>
      </c>
    </row>
    <row r="129" spans="1:4" x14ac:dyDescent="0.2">
      <c r="A129" s="12" t="s">
        <v>760</v>
      </c>
      <c r="B129" s="12" t="s">
        <v>97</v>
      </c>
      <c r="C129" s="11" t="s">
        <v>761</v>
      </c>
      <c r="D129" s="10" t="str">
        <f>VLOOKUP(B129,'AY26-27'!B:C,2,FALSE)</f>
        <v>Clinical Genetics and Genomics Grad Certificate</v>
      </c>
    </row>
    <row r="130" spans="1:4" x14ac:dyDescent="0.2">
      <c r="A130" s="12" t="s">
        <v>760</v>
      </c>
      <c r="B130" s="12" t="s">
        <v>222</v>
      </c>
      <c r="C130" s="11" t="s">
        <v>223</v>
      </c>
      <c r="D130" s="10" t="str">
        <f>VLOOKUP(B130,'AY26-27'!B:C,2,FALSE)</f>
        <v>Health Care Genetics MS</v>
      </c>
    </row>
    <row r="131" spans="1:4" x14ac:dyDescent="0.2">
      <c r="A131" s="12" t="s">
        <v>759</v>
      </c>
      <c r="B131" s="12" t="s">
        <v>491</v>
      </c>
      <c r="C131" s="11" t="s">
        <v>492</v>
      </c>
      <c r="D131" s="10" t="str">
        <f>VLOOKUP(B131,'AY26-27'!B:C,2,FALSE)</f>
        <v>Systems Genomics PhD</v>
      </c>
    </row>
    <row r="132" spans="1:4" x14ac:dyDescent="0.2">
      <c r="A132" s="12" t="s">
        <v>757</v>
      </c>
      <c r="B132" s="12" t="s">
        <v>392</v>
      </c>
      <c r="C132" s="11" t="s">
        <v>758</v>
      </c>
      <c r="D132" s="10" t="str">
        <f>VLOOKUP(B132,'AY26-27'!B:C,2,FALSE)</f>
        <v>Physiology and Neurobiology MS</v>
      </c>
    </row>
    <row r="133" spans="1:4" x14ac:dyDescent="0.2">
      <c r="A133" s="12" t="s">
        <v>757</v>
      </c>
      <c r="B133" s="12" t="s">
        <v>394</v>
      </c>
      <c r="C133" s="11" t="s">
        <v>756</v>
      </c>
      <c r="D133" s="10" t="str">
        <f>VLOOKUP(B133,'AY26-27'!B:C,2,FALSE)</f>
        <v>Physiology and Neurobiology PhD</v>
      </c>
    </row>
    <row r="134" spans="1:4" x14ac:dyDescent="0.2">
      <c r="A134" s="12" t="s">
        <v>755</v>
      </c>
      <c r="B134" s="12" t="s">
        <v>372</v>
      </c>
      <c r="C134" s="11" t="s">
        <v>373</v>
      </c>
      <c r="D134" s="10" t="str">
        <f>VLOOKUP(B134,'AY26-27'!B:C,2,FALSE)</f>
        <v>Pathobiology MS</v>
      </c>
    </row>
    <row r="135" spans="1:4" x14ac:dyDescent="0.2">
      <c r="A135" s="12" t="s">
        <v>755</v>
      </c>
      <c r="B135" s="12" t="s">
        <v>374</v>
      </c>
      <c r="C135" s="11" t="s">
        <v>375</v>
      </c>
      <c r="D135" s="10" t="str">
        <f>VLOOKUP(B135,'AY26-27'!B:C,2,FALSE)</f>
        <v>Pathobiology PhD</v>
      </c>
    </row>
    <row r="136" spans="1:4" x14ac:dyDescent="0.2">
      <c r="A136" s="12" t="s">
        <v>754</v>
      </c>
      <c r="B136" s="12" t="s">
        <v>68</v>
      </c>
      <c r="C136" s="11" t="s">
        <v>69</v>
      </c>
      <c r="D136" s="10" t="str">
        <f>VLOOKUP(B136,'AY26-27'!B:C,2,FALSE)</f>
        <v>Biostatistics MS</v>
      </c>
    </row>
    <row r="137" spans="1:4" x14ac:dyDescent="0.2">
      <c r="A137" s="12" t="s">
        <v>753</v>
      </c>
      <c r="B137" s="12" t="s">
        <v>203</v>
      </c>
      <c r="C137" s="11" t="s">
        <v>752</v>
      </c>
      <c r="D137" s="10" t="str">
        <f>VLOOKUP(B137,'AY26-27'!B:C,2,FALSE)</f>
        <v>Genomic Data Analysis Grad Certificate</v>
      </c>
    </row>
    <row r="138" spans="1:4" x14ac:dyDescent="0.2">
      <c r="A138" s="12" t="s">
        <v>750</v>
      </c>
      <c r="B138" s="12" t="s">
        <v>144</v>
      </c>
      <c r="C138" s="11" t="s">
        <v>751</v>
      </c>
      <c r="D138" s="10" t="str">
        <f>VLOOKUP(B138,'AY26-27'!B:C,2,FALSE)</f>
        <v>Ecology and Evolutionary Biology MS</v>
      </c>
    </row>
    <row r="139" spans="1:4" x14ac:dyDescent="0.2">
      <c r="A139" s="12" t="s">
        <v>750</v>
      </c>
      <c r="B139" s="12" t="s">
        <v>146</v>
      </c>
      <c r="C139" s="11" t="s">
        <v>749</v>
      </c>
      <c r="D139" s="10" t="str">
        <f>VLOOKUP(B139,'AY26-27'!B:C,2,FALSE)</f>
        <v>Ecology and Evolutionary Biology PhD</v>
      </c>
    </row>
    <row r="140" spans="1:4" x14ac:dyDescent="0.2">
      <c r="A140" s="12" t="s">
        <v>748</v>
      </c>
      <c r="B140" s="12" t="s">
        <v>54</v>
      </c>
      <c r="C140" s="11" t="s">
        <v>747</v>
      </c>
      <c r="D140" s="10" t="str">
        <f>VLOOKUP(B140,'AY26-27'!B:C,2,FALSE)</f>
        <v>Biodiversity and Conservation Biology MS</v>
      </c>
    </row>
    <row r="141" spans="1:4" x14ac:dyDescent="0.2">
      <c r="A141" s="12" t="s">
        <v>745</v>
      </c>
      <c r="B141" s="12" t="s">
        <v>263</v>
      </c>
      <c r="C141" s="11" t="s">
        <v>746</v>
      </c>
      <c r="D141" s="10" t="str">
        <f>VLOOKUP(B141,'AY26-27'!B:C,2,FALSE)</f>
        <v>Intraoperative Neuromonitoring Grad Certificate</v>
      </c>
    </row>
    <row r="142" spans="1:4" x14ac:dyDescent="0.2">
      <c r="A142" s="12" t="s">
        <v>745</v>
      </c>
      <c r="B142" s="12" t="s">
        <v>481</v>
      </c>
      <c r="C142" s="11" t="s">
        <v>482</v>
      </c>
      <c r="D142" s="10" t="str">
        <f>VLOOKUP(B142,'AY26-27'!B:C,2,FALSE)</f>
        <v>Surgical Neurophysiology MS</v>
      </c>
    </row>
    <row r="143" spans="1:4" x14ac:dyDescent="0.2">
      <c r="A143" s="12" t="s">
        <v>744</v>
      </c>
      <c r="B143" s="12" t="s">
        <v>305</v>
      </c>
      <c r="C143" s="11" t="s">
        <v>306</v>
      </c>
      <c r="D143" s="10" t="str">
        <f>VLOOKUP(B143,'AY26-27'!B:C,2,FALSE)</f>
        <v>Mathematics MS</v>
      </c>
    </row>
    <row r="144" spans="1:4" x14ac:dyDescent="0.2">
      <c r="A144" s="12" t="s">
        <v>744</v>
      </c>
      <c r="B144" s="12" t="s">
        <v>307</v>
      </c>
      <c r="C144" s="11" t="s">
        <v>308</v>
      </c>
      <c r="D144" s="10" t="str">
        <f>VLOOKUP(B144,'AY26-27'!B:C,2,FALSE)</f>
        <v>Mathematics PhD</v>
      </c>
    </row>
    <row r="145" spans="1:4" x14ac:dyDescent="0.2">
      <c r="A145" s="12" t="s">
        <v>743</v>
      </c>
      <c r="B145" s="12" t="s">
        <v>41</v>
      </c>
      <c r="C145" s="11" t="s">
        <v>742</v>
      </c>
      <c r="D145" s="10" t="str">
        <f>VLOOKUP(B145,'AY26-27'!B:C,2,FALSE)</f>
        <v>Applied Financial Mathematics MS</v>
      </c>
    </row>
    <row r="146" spans="1:4" x14ac:dyDescent="0.2">
      <c r="A146" s="12" t="s">
        <v>741</v>
      </c>
      <c r="B146" s="12" t="s">
        <v>192</v>
      </c>
      <c r="C146" s="11" t="s">
        <v>740</v>
      </c>
      <c r="D146" s="10" t="str">
        <f>VLOOKUP(B146,'AY26-27'!B:C,2,FALSE)</f>
        <v>Financial and Enterprise Risk Management MS</v>
      </c>
    </row>
    <row r="147" spans="1:4" x14ac:dyDescent="0.2">
      <c r="A147" s="12" t="s">
        <v>739</v>
      </c>
      <c r="B147" s="12" t="s">
        <v>476</v>
      </c>
      <c r="C147" s="11" t="s">
        <v>477</v>
      </c>
      <c r="D147" s="10" t="str">
        <f>VLOOKUP(B147,'AY26-27'!B:C,2,FALSE)</f>
        <v>Statistics MS</v>
      </c>
    </row>
    <row r="148" spans="1:4" x14ac:dyDescent="0.2">
      <c r="A148" s="12" t="s">
        <v>739</v>
      </c>
      <c r="B148" s="12" t="s">
        <v>478</v>
      </c>
      <c r="C148" s="11" t="s">
        <v>479</v>
      </c>
      <c r="D148" s="10" t="str">
        <f>VLOOKUP(B148,'AY26-27'!B:C,2,FALSE)</f>
        <v>Statistics PhD</v>
      </c>
    </row>
    <row r="149" spans="1:4" x14ac:dyDescent="0.2">
      <c r="A149" s="12" t="s">
        <v>737</v>
      </c>
      <c r="B149" s="12" t="s">
        <v>738</v>
      </c>
      <c r="C149" s="11" t="s">
        <v>254</v>
      </c>
      <c r="D149" s="10" t="e">
        <f>VLOOKUP(B149,'AY26-27'!B:C,2,FALSE)</f>
        <v>#N/A</v>
      </c>
    </row>
    <row r="150" spans="1:4" x14ac:dyDescent="0.2">
      <c r="A150" s="12" t="s">
        <v>737</v>
      </c>
      <c r="B150" s="12" t="s">
        <v>256</v>
      </c>
      <c r="C150" s="11" t="s">
        <v>736</v>
      </c>
      <c r="D150" s="10" t="str">
        <f>VLOOKUP(B150,'AY26-27'!B:C,2,FALSE)</f>
        <v>Integrative Studies PhD</v>
      </c>
    </row>
    <row r="151" spans="1:4" x14ac:dyDescent="0.2">
      <c r="A151" s="12" t="s">
        <v>735</v>
      </c>
      <c r="B151" s="12" t="s">
        <v>314</v>
      </c>
      <c r="C151" s="11" t="s">
        <v>315</v>
      </c>
      <c r="D151" s="10" t="e">
        <f>VLOOKUP(B151,'AY26-27'!B:C,2,FALSE)</f>
        <v>#N/A</v>
      </c>
    </row>
    <row r="152" spans="1:4" x14ac:dyDescent="0.2">
      <c r="A152" s="12" t="s">
        <v>735</v>
      </c>
      <c r="B152" s="12" t="s">
        <v>316</v>
      </c>
      <c r="C152" s="11" t="s">
        <v>317</v>
      </c>
      <c r="D152" s="10" t="e">
        <f>VLOOKUP(B152,'AY26-27'!B:C,2,FALSE)</f>
        <v>#N/A</v>
      </c>
    </row>
    <row r="153" spans="1:4" x14ac:dyDescent="0.2">
      <c r="A153" s="12" t="s">
        <v>734</v>
      </c>
      <c r="B153" s="12" t="s">
        <v>353</v>
      </c>
      <c r="C153" s="11" t="s">
        <v>354</v>
      </c>
      <c r="D153" s="10" t="str">
        <f>VLOOKUP(B153,'AY26-27'!B:C,2,FALSE)</f>
        <v>Nutritional Science MS</v>
      </c>
    </row>
    <row r="154" spans="1:4" x14ac:dyDescent="0.2">
      <c r="A154" s="12" t="s">
        <v>734</v>
      </c>
      <c r="B154" s="12" t="s">
        <v>356</v>
      </c>
      <c r="C154" s="11" t="s">
        <v>357</v>
      </c>
      <c r="D154" s="10" t="str">
        <f>VLOOKUP(B154,'AY26-27'!B:C,2,FALSE)</f>
        <v>Nutritional Science PhD</v>
      </c>
    </row>
    <row r="155" spans="1:4" x14ac:dyDescent="0.2">
      <c r="A155" s="12" t="s">
        <v>733</v>
      </c>
      <c r="B155" s="12" t="s">
        <v>117</v>
      </c>
      <c r="C155" s="11" t="s">
        <v>732</v>
      </c>
      <c r="D155" s="10" t="str">
        <f>VLOOKUP(B155,'AY26-27'!B:C,2,FALSE)</f>
        <v xml:space="preserve">Culture, Health, and Human Development Grad Certificate </v>
      </c>
    </row>
    <row r="156" spans="1:4" x14ac:dyDescent="0.2">
      <c r="A156" s="12" t="s">
        <v>731</v>
      </c>
      <c r="B156" s="12" t="s">
        <v>207</v>
      </c>
      <c r="C156" s="11" t="s">
        <v>208</v>
      </c>
      <c r="D156" s="10" t="str">
        <f>VLOOKUP(B156,'AY26-27'!B:C,2,FALSE)</f>
        <v>Geography MA</v>
      </c>
    </row>
    <row r="157" spans="1:4" x14ac:dyDescent="0.2">
      <c r="A157" s="12" t="s">
        <v>731</v>
      </c>
      <c r="B157" s="12" t="s">
        <v>209</v>
      </c>
      <c r="C157" s="11" t="s">
        <v>210</v>
      </c>
      <c r="D157" s="10" t="str">
        <f>VLOOKUP(B157,'AY26-27'!B:C,2,FALSE)</f>
        <v>Geography PhD</v>
      </c>
    </row>
    <row r="158" spans="1:4" x14ac:dyDescent="0.2">
      <c r="A158" s="12" t="s">
        <v>730</v>
      </c>
      <c r="B158" s="12" t="s">
        <v>123</v>
      </c>
      <c r="C158" s="11" t="s">
        <v>729</v>
      </c>
      <c r="D158" s="10" t="str">
        <f>VLOOKUP(B158,'AY26-27'!B:C,2,FALSE)</f>
        <v>Data Science MS</v>
      </c>
    </row>
    <row r="159" spans="1:4" x14ac:dyDescent="0.2">
      <c r="A159" s="12" t="s">
        <v>728</v>
      </c>
      <c r="B159" s="12" t="s">
        <v>170</v>
      </c>
      <c r="C159" s="11" t="s">
        <v>727</v>
      </c>
      <c r="D159" s="10" t="str">
        <f>VLOOKUP(B159,'AY26-27'!B:C,2,FALSE)</f>
        <v>Engineering Data Sciences Grad Certificate</v>
      </c>
    </row>
    <row r="160" spans="1:4" x14ac:dyDescent="0.2">
      <c r="A160" s="12" t="s">
        <v>722</v>
      </c>
      <c r="B160" s="12" t="s">
        <v>0</v>
      </c>
      <c r="C160" s="11" t="s">
        <v>726</v>
      </c>
      <c r="D160" s="10" t="str">
        <f>VLOOKUP(B160,'AY26-27'!B:C,2,FALSE)</f>
        <v>ABC Accounting Analytics Grad Certificate</v>
      </c>
    </row>
    <row r="161" spans="1:4" x14ac:dyDescent="0.2">
      <c r="A161" s="12" t="s">
        <v>722</v>
      </c>
      <c r="B161" s="12" t="s">
        <v>81</v>
      </c>
      <c r="C161" s="11" t="s">
        <v>725</v>
      </c>
      <c r="D161" s="10" t="str">
        <f>VLOOKUP(B161,'AY26-27'!B:C,2,FALSE)</f>
        <v>ABC Business Analytics Grad Certificate</v>
      </c>
    </row>
    <row r="162" spans="1:4" x14ac:dyDescent="0.2">
      <c r="A162" s="12" t="s">
        <v>722</v>
      </c>
      <c r="B162" s="12" t="s">
        <v>220</v>
      </c>
      <c r="C162" s="11" t="s">
        <v>724</v>
      </c>
      <c r="D162" s="10" t="str">
        <f>VLOOKUP(B162,'AY26-27'!B:C,2,FALSE)</f>
        <v>ABC Health Care Analytics Grad Certificate</v>
      </c>
    </row>
    <row r="163" spans="1:4" x14ac:dyDescent="0.2">
      <c r="A163" s="12" t="s">
        <v>722</v>
      </c>
      <c r="B163" s="12" t="s">
        <v>480</v>
      </c>
      <c r="C163" s="11" t="s">
        <v>723</v>
      </c>
      <c r="D163" s="10" t="str">
        <f>VLOOKUP(B163,'AY26-27'!B:C,2,FALSE)</f>
        <v>ABC Supply Chain Analytics Grad Certificate</v>
      </c>
    </row>
    <row r="164" spans="1:4" x14ac:dyDescent="0.2">
      <c r="A164" s="12" t="s">
        <v>722</v>
      </c>
      <c r="B164" s="12" t="s">
        <v>79</v>
      </c>
      <c r="C164" s="11" t="s">
        <v>721</v>
      </c>
      <c r="D164" s="10" t="str">
        <f>VLOOKUP(B164,'AY26-27'!B:C,2,FALSE)</f>
        <v>Business Analytics and Project Management MS</v>
      </c>
    </row>
    <row r="165" spans="1:4" x14ac:dyDescent="0.2">
      <c r="A165" s="12" t="s">
        <v>720</v>
      </c>
      <c r="B165" s="12" t="s">
        <v>270</v>
      </c>
      <c r="C165" s="11" t="s">
        <v>719</v>
      </c>
      <c r="D165" s="10" t="str">
        <f>VLOOKUP(B165,'AY26-27'!B:C,2,FALSE)</f>
        <v>Leadership and Diversity in Sport Management Grad Certificate</v>
      </c>
    </row>
    <row r="166" spans="1:4" x14ac:dyDescent="0.2">
      <c r="A166" s="12" t="s">
        <v>715</v>
      </c>
      <c r="B166" s="12" t="s">
        <v>187</v>
      </c>
      <c r="C166" s="11" t="s">
        <v>718</v>
      </c>
      <c r="D166" s="10" t="str">
        <f>VLOOKUP(B166,'AY26-27'!B:C,2,FALSE)</f>
        <v>Exercise Prescription MS</v>
      </c>
    </row>
    <row r="167" spans="1:4" x14ac:dyDescent="0.2">
      <c r="A167" s="12" t="s">
        <v>715</v>
      </c>
      <c r="B167" s="12" t="s">
        <v>190</v>
      </c>
      <c r="C167" s="11" t="s">
        <v>718</v>
      </c>
      <c r="D167" s="10" t="str">
        <f>VLOOKUP(B167,'AY26-27'!B:C,2,FALSE)</f>
        <v>Exercise Prescription Grad Certificate</v>
      </c>
    </row>
    <row r="168" spans="1:4" x14ac:dyDescent="0.2">
      <c r="A168" s="12" t="s">
        <v>715</v>
      </c>
      <c r="B168" s="12" t="s">
        <v>717</v>
      </c>
      <c r="C168" s="11" t="s">
        <v>716</v>
      </c>
      <c r="D168" s="10" t="e">
        <f>VLOOKUP(B168,'AY26-27'!B:C,2,FALSE)</f>
        <v>#N/A</v>
      </c>
    </row>
    <row r="169" spans="1:4" x14ac:dyDescent="0.2">
      <c r="A169" s="12" t="s">
        <v>715</v>
      </c>
      <c r="B169" s="12" t="s">
        <v>265</v>
      </c>
      <c r="C169" s="11" t="s">
        <v>266</v>
      </c>
      <c r="D169" s="10" t="str">
        <f>VLOOKUP(B169,'AY26-27'!B:C,2,FALSE)</f>
        <v>Kinesiology MS</v>
      </c>
    </row>
    <row r="170" spans="1:4" x14ac:dyDescent="0.2">
      <c r="A170" s="12" t="s">
        <v>715</v>
      </c>
      <c r="B170" s="12" t="s">
        <v>267</v>
      </c>
      <c r="C170" s="11" t="s">
        <v>268</v>
      </c>
      <c r="D170" s="10" t="str">
        <f>VLOOKUP(B170,'AY26-27'!B:C,2,FALSE)</f>
        <v>Kinesiology PhD</v>
      </c>
    </row>
    <row r="171" spans="1:4" x14ac:dyDescent="0.2">
      <c r="A171" s="12" t="s">
        <v>715</v>
      </c>
      <c r="B171" s="12" t="s">
        <v>474</v>
      </c>
      <c r="C171" s="11" t="s">
        <v>475</v>
      </c>
      <c r="D171" s="10" t="str">
        <f>VLOOKUP(B171,'AY26-27'!B:C,2,FALSE)</f>
        <v>Sport Management MS</v>
      </c>
    </row>
    <row r="172" spans="1:4" x14ac:dyDescent="0.2">
      <c r="A172" s="12" t="s">
        <v>714</v>
      </c>
      <c r="B172" s="12" t="s">
        <v>150</v>
      </c>
      <c r="C172" s="11" t="s">
        <v>713</v>
      </c>
      <c r="D172" s="10" t="str">
        <f>VLOOKUP(B172,'AY26-27'!B:C,2,FALSE)</f>
        <v>Educating Bilingual Learners Grad Certificate</v>
      </c>
    </row>
    <row r="173" spans="1:4" x14ac:dyDescent="0.2">
      <c r="A173" s="12" t="s">
        <v>712</v>
      </c>
      <c r="B173" s="12" t="s">
        <v>382</v>
      </c>
      <c r="C173" s="11" t="s">
        <v>383</v>
      </c>
      <c r="D173" s="10" t="str">
        <f>VLOOKUP(B173,'AY26-27'!B:C,2,FALSE)</f>
        <v>Philosophy MA</v>
      </c>
    </row>
    <row r="174" spans="1:4" x14ac:dyDescent="0.2">
      <c r="A174" s="12" t="s">
        <v>712</v>
      </c>
      <c r="B174" s="12" t="s">
        <v>384</v>
      </c>
      <c r="C174" s="11" t="s">
        <v>385</v>
      </c>
      <c r="D174" s="10" t="str">
        <f>VLOOKUP(B174,'AY26-27'!B:C,2,FALSE)</f>
        <v>Philosophy PhD</v>
      </c>
    </row>
    <row r="175" spans="1:4" x14ac:dyDescent="0.2">
      <c r="A175" s="12" t="s">
        <v>711</v>
      </c>
      <c r="B175" s="12" t="s">
        <v>292</v>
      </c>
      <c r="C175" s="11" t="s">
        <v>710</v>
      </c>
      <c r="D175" s="10" t="str">
        <f>VLOOKUP(B175,'AY26-27'!B:C,2,FALSE)</f>
        <v>Logic Grad Certificate</v>
      </c>
    </row>
    <row r="176" spans="1:4" x14ac:dyDescent="0.2">
      <c r="A176" s="12" t="s">
        <v>709</v>
      </c>
      <c r="B176" s="12" t="s">
        <v>708</v>
      </c>
      <c r="C176" s="11" t="s">
        <v>707</v>
      </c>
      <c r="D176" s="10" t="e">
        <f>VLOOKUP(B176,'AY26-27'!B:C,2,FALSE)</f>
        <v>#N/A</v>
      </c>
    </row>
    <row r="177" spans="1:4" x14ac:dyDescent="0.2">
      <c r="A177" s="12" t="s">
        <v>706</v>
      </c>
      <c r="B177" s="12" t="s">
        <v>86</v>
      </c>
      <c r="C177" s="11" t="s">
        <v>87</v>
      </c>
      <c r="D177" s="10" t="str">
        <f>VLOOKUP(B177,'AY26-27'!B:C,2,FALSE)</f>
        <v>Chemistry MS</v>
      </c>
    </row>
    <row r="178" spans="1:4" x14ac:dyDescent="0.2">
      <c r="A178" s="12" t="s">
        <v>706</v>
      </c>
      <c r="B178" s="12" t="s">
        <v>88</v>
      </c>
      <c r="C178" s="11" t="s">
        <v>89</v>
      </c>
      <c r="D178" s="10" t="str">
        <f>VLOOKUP(B178,'AY26-27'!B:C,2,FALSE)</f>
        <v>Chemistry PhD</v>
      </c>
    </row>
    <row r="179" spans="1:4" x14ac:dyDescent="0.2">
      <c r="A179" s="12" t="s">
        <v>705</v>
      </c>
      <c r="B179" s="12" t="s">
        <v>407</v>
      </c>
      <c r="C179" s="11" t="s">
        <v>408</v>
      </c>
      <c r="D179" s="10" t="str">
        <f>VLOOKUP(B179,'AY26-27'!B:C,2,FALSE)</f>
        <v>Polymer Science MS</v>
      </c>
    </row>
    <row r="180" spans="1:4" x14ac:dyDescent="0.2">
      <c r="A180" s="12" t="s">
        <v>705</v>
      </c>
      <c r="B180" s="12" t="s">
        <v>409</v>
      </c>
      <c r="C180" s="11" t="s">
        <v>410</v>
      </c>
      <c r="D180" s="10" t="str">
        <f>VLOOKUP(B180,'AY26-27'!B:C,2,FALSE)</f>
        <v>Polymer Science PhD</v>
      </c>
    </row>
    <row r="181" spans="1:4" x14ac:dyDescent="0.2">
      <c r="A181" s="12" t="s">
        <v>704</v>
      </c>
      <c r="B181" s="12" t="s">
        <v>213</v>
      </c>
      <c r="C181" s="11" t="s">
        <v>214</v>
      </c>
      <c r="D181" s="10" t="str">
        <f>VLOOKUP(B181,'AY26-27'!B:C,2,FALSE)</f>
        <v>Geological Sciences PhD</v>
      </c>
    </row>
    <row r="182" spans="1:4" x14ac:dyDescent="0.2">
      <c r="A182" s="12" t="s">
        <v>704</v>
      </c>
      <c r="B182" s="12" t="s">
        <v>211</v>
      </c>
      <c r="C182" s="11" t="s">
        <v>212</v>
      </c>
      <c r="D182" s="10" t="str">
        <f>VLOOKUP(B182,'AY26-27'!B:C,2,FALSE)</f>
        <v>Geological Sciences MS</v>
      </c>
    </row>
    <row r="183" spans="1:4" x14ac:dyDescent="0.2">
      <c r="A183" s="12" t="s">
        <v>703</v>
      </c>
      <c r="B183" s="12" t="s">
        <v>366</v>
      </c>
      <c r="C183" s="11" t="s">
        <v>367</v>
      </c>
      <c r="D183" s="10" t="str">
        <f>VLOOKUP(B183,'AY26-27'!B:C,2,FALSE)</f>
        <v>Oceanography MS</v>
      </c>
    </row>
    <row r="184" spans="1:4" x14ac:dyDescent="0.2">
      <c r="A184" s="12" t="s">
        <v>703</v>
      </c>
      <c r="B184" s="12" t="s">
        <v>368</v>
      </c>
      <c r="C184" s="11" t="s">
        <v>369</v>
      </c>
      <c r="D184" s="10" t="str">
        <f>VLOOKUP(B184,'AY26-27'!B:C,2,FALSE)</f>
        <v>Oceanography PhD</v>
      </c>
    </row>
    <row r="185" spans="1:4" x14ac:dyDescent="0.2">
      <c r="A185" s="12" t="s">
        <v>702</v>
      </c>
      <c r="B185" s="12" t="s">
        <v>180</v>
      </c>
      <c r="C185" s="11" t="s">
        <v>701</v>
      </c>
      <c r="D185" s="10" t="str">
        <f>VLOOKUP(B185,'AY26-27'!B:C,2,FALSE)</f>
        <v>Environmental Earth Sciences 4+1 MS</v>
      </c>
    </row>
    <row r="186" spans="1:4" x14ac:dyDescent="0.2">
      <c r="A186" s="12" t="s">
        <v>700</v>
      </c>
      <c r="B186" s="12" t="s">
        <v>388</v>
      </c>
      <c r="C186" s="11" t="s">
        <v>389</v>
      </c>
      <c r="D186" s="10" t="str">
        <f>VLOOKUP(B186,'AY26-27'!B:C,2,FALSE)</f>
        <v>Physics MS</v>
      </c>
    </row>
    <row r="187" spans="1:4" x14ac:dyDescent="0.2">
      <c r="A187" s="12" t="s">
        <v>700</v>
      </c>
      <c r="B187" s="12" t="s">
        <v>390</v>
      </c>
      <c r="C187" s="11" t="s">
        <v>391</v>
      </c>
      <c r="D187" s="10" t="str">
        <f>VLOOKUP(B187,'AY26-27'!B:C,2,FALSE)</f>
        <v>Physics PhD</v>
      </c>
    </row>
    <row r="188" spans="1:4" x14ac:dyDescent="0.2">
      <c r="A188" s="12" t="s">
        <v>696</v>
      </c>
      <c r="B188" s="12" t="s">
        <v>138</v>
      </c>
      <c r="C188" s="11" t="s">
        <v>699</v>
      </c>
      <c r="D188" s="10" t="str">
        <f>VLOOKUP(B188,'AY26-27'!B:C,2,FALSE)</f>
        <v>Diversity Science Grad Certificate</v>
      </c>
    </row>
    <row r="189" spans="1:4" x14ac:dyDescent="0.2">
      <c r="A189" s="12" t="s">
        <v>696</v>
      </c>
      <c r="B189" s="12" t="s">
        <v>698</v>
      </c>
      <c r="C189" s="11" t="s">
        <v>697</v>
      </c>
      <c r="D189" s="10" t="e">
        <f>VLOOKUP(B189,'AY26-27'!B:C,2,FALSE)</f>
        <v>#N/A</v>
      </c>
    </row>
    <row r="190" spans="1:4" x14ac:dyDescent="0.2">
      <c r="A190" s="12" t="s">
        <v>696</v>
      </c>
      <c r="B190" s="32" t="s">
        <v>427</v>
      </c>
      <c r="C190" s="11" t="s">
        <v>428</v>
      </c>
      <c r="D190" s="10" t="str">
        <f>VLOOKUP(B190,'AY26-27'!B:C,2,FALSE)</f>
        <v>Psychological Sciences (Clinical Psychology) PhD</v>
      </c>
    </row>
    <row r="191" spans="1:4" x14ac:dyDescent="0.2">
      <c r="A191" s="12" t="s">
        <v>696</v>
      </c>
      <c r="B191" s="12" t="s">
        <v>695</v>
      </c>
      <c r="C191" s="11" t="s">
        <v>426</v>
      </c>
      <c r="D191" s="10" t="e">
        <f>VLOOKUP(B191,'AY26-27'!B:C,2,FALSE)</f>
        <v>#N/A</v>
      </c>
    </row>
    <row r="192" spans="1:4" x14ac:dyDescent="0.2">
      <c r="A192" s="12" t="s">
        <v>694</v>
      </c>
      <c r="B192" s="12" t="s">
        <v>693</v>
      </c>
      <c r="C192" s="11" t="s">
        <v>692</v>
      </c>
      <c r="D192" s="10" t="e">
        <f>VLOOKUP(B192,'AY26-27'!B:C,2,FALSE)</f>
        <v>#N/A</v>
      </c>
    </row>
    <row r="193" spans="1:4" x14ac:dyDescent="0.2">
      <c r="A193" s="12" t="s">
        <v>691</v>
      </c>
      <c r="B193" s="12" t="s">
        <v>690</v>
      </c>
      <c r="C193" s="11" t="s">
        <v>158</v>
      </c>
      <c r="D193" s="10" t="e">
        <f>VLOOKUP(B193,'AY26-27'!B:C,2,FALSE)</f>
        <v>#N/A</v>
      </c>
    </row>
    <row r="194" spans="1:4" x14ac:dyDescent="0.2">
      <c r="A194" s="12" t="s">
        <v>688</v>
      </c>
      <c r="B194" s="12" t="s">
        <v>99</v>
      </c>
      <c r="C194" s="11" t="s">
        <v>689</v>
      </c>
      <c r="D194" s="10" t="str">
        <f>VLOOKUP(B194,'AY26-27'!B:C,2,FALSE)</f>
        <v>Cognitive Science Grad Certificate</v>
      </c>
    </row>
    <row r="195" spans="1:4" x14ac:dyDescent="0.2">
      <c r="A195" s="12" t="s">
        <v>688</v>
      </c>
      <c r="B195" s="12" t="s">
        <v>336</v>
      </c>
      <c r="C195" s="11" t="s">
        <v>687</v>
      </c>
      <c r="D195" s="10" t="e">
        <f>VLOOKUP(B195,'AY26-27'!B:C,2,FALSE)</f>
        <v>#N/A</v>
      </c>
    </row>
    <row r="196" spans="1:4" x14ac:dyDescent="0.2">
      <c r="A196" s="12" t="s">
        <v>685</v>
      </c>
      <c r="B196" s="12" t="s">
        <v>157</v>
      </c>
      <c r="C196" s="11" t="s">
        <v>158</v>
      </c>
      <c r="D196" s="10" t="str">
        <f>VLOOKUP(B196,'AY26-27'!B:C,2,FALSE)</f>
        <v>Educational Psychology MA - Four Summers Track</v>
      </c>
    </row>
    <row r="197" spans="1:4" x14ac:dyDescent="0.2">
      <c r="A197" s="12" t="s">
        <v>685</v>
      </c>
      <c r="B197" s="12" t="s">
        <v>159</v>
      </c>
      <c r="C197" s="11" t="s">
        <v>160</v>
      </c>
      <c r="D197" s="10" t="str">
        <f>VLOOKUP(B197,'AY26-27'!B:C,2,FALSE)</f>
        <v>Educational Psychology PhD</v>
      </c>
    </row>
    <row r="198" spans="1:4" x14ac:dyDescent="0.2">
      <c r="A198" s="12" t="s">
        <v>685</v>
      </c>
      <c r="B198" s="12" t="s">
        <v>154</v>
      </c>
      <c r="C198" s="11" t="s">
        <v>686</v>
      </c>
      <c r="D198" s="10" t="str">
        <f>VLOOKUP(B198,'AY26-27'!B:C,2,FALSE)</f>
        <v>Educational Psychology 6th Year Certificate</v>
      </c>
    </row>
    <row r="199" spans="1:4" x14ac:dyDescent="0.2">
      <c r="A199" s="12" t="s">
        <v>685</v>
      </c>
      <c r="B199" s="12" t="s">
        <v>215</v>
      </c>
      <c r="C199" s="11" t="s">
        <v>684</v>
      </c>
      <c r="D199" s="10" t="str">
        <f>VLOOKUP(B199,'AY26-27'!B:C,2,FALSE)</f>
        <v>Gifted Education and Talent Development Grad Certificate</v>
      </c>
    </row>
    <row r="200" spans="1:4" x14ac:dyDescent="0.2">
      <c r="A200" s="12" t="s">
        <v>682</v>
      </c>
      <c r="B200" s="12" t="s">
        <v>232</v>
      </c>
      <c r="C200" s="11" t="s">
        <v>683</v>
      </c>
      <c r="D200" s="10" t="str">
        <f>VLOOKUP(B200,'AY26-27'!B:C,2,FALSE)</f>
        <v>Health Psychology Grad Certificate</v>
      </c>
    </row>
    <row r="201" spans="1:4" x14ac:dyDescent="0.2">
      <c r="A201" s="12" t="s">
        <v>682</v>
      </c>
      <c r="B201" s="12" t="s">
        <v>360</v>
      </c>
      <c r="C201" s="11" t="s">
        <v>681</v>
      </c>
      <c r="D201" s="10" t="str">
        <f>VLOOKUP(B201,'AY26-27'!B:C,2,FALSE)</f>
        <v>Occupational Health Psychology Grad Certificate</v>
      </c>
    </row>
    <row r="202" spans="1:4" x14ac:dyDescent="0.2">
      <c r="A202" s="12" t="s">
        <v>680</v>
      </c>
      <c r="B202" s="12" t="s">
        <v>679</v>
      </c>
      <c r="C202" s="11" t="s">
        <v>678</v>
      </c>
      <c r="D202" s="10" t="e">
        <f>VLOOKUP(B202,'AY26-27'!B:C,2,FALSE)</f>
        <v>#N/A</v>
      </c>
    </row>
    <row r="203" spans="1:4" x14ac:dyDescent="0.2">
      <c r="A203" s="12" t="s">
        <v>677</v>
      </c>
      <c r="B203" s="12" t="s">
        <v>429</v>
      </c>
      <c r="C203" s="11" t="s">
        <v>430</v>
      </c>
      <c r="D203" s="10" t="str">
        <f>VLOOKUP(B203,'AY26-27'!B:C,2,FALSE)</f>
        <v>Public Administration MPA</v>
      </c>
    </row>
    <row r="204" spans="1:4" x14ac:dyDescent="0.2">
      <c r="A204" s="12" t="s">
        <v>676</v>
      </c>
      <c r="B204" s="12" t="s">
        <v>437</v>
      </c>
      <c r="C204" s="11" t="s">
        <v>438</v>
      </c>
      <c r="D204" s="10" t="str">
        <f>VLOOKUP(B204,'AY26-27'!B:C,2,FALSE)</f>
        <v>Public Policy MPP</v>
      </c>
    </row>
    <row r="205" spans="1:4" x14ac:dyDescent="0.2">
      <c r="A205" s="12" t="s">
        <v>675</v>
      </c>
      <c r="B205" s="12" t="s">
        <v>251</v>
      </c>
      <c r="C205" s="11" t="s">
        <v>674</v>
      </c>
      <c r="D205" s="10" t="str">
        <f>VLOOKUP(B205,'AY26-27'!B:C,2,FALSE)</f>
        <v>Human Rights Grad Certificate</v>
      </c>
    </row>
    <row r="206" spans="1:4" x14ac:dyDescent="0.2">
      <c r="A206" s="12" t="s">
        <v>671</v>
      </c>
      <c r="B206" s="32" t="s">
        <v>673</v>
      </c>
      <c r="C206" s="11" t="s">
        <v>672</v>
      </c>
      <c r="D206" s="10" t="str">
        <f>VLOOKUP(B206,'AY26-27'!B:C,2,FALSE)</f>
        <v>Child and Youth Behavioral Health Grad Certificate</v>
      </c>
    </row>
    <row r="207" spans="1:4" x14ac:dyDescent="0.2">
      <c r="A207" s="12" t="s">
        <v>671</v>
      </c>
      <c r="B207" s="12" t="s">
        <v>455</v>
      </c>
      <c r="C207" s="11" t="s">
        <v>456</v>
      </c>
      <c r="D207" s="10" t="e">
        <f>VLOOKUP(B207,'AY26-27'!B:C,2,FALSE)</f>
        <v>#N/A</v>
      </c>
    </row>
    <row r="208" spans="1:4" x14ac:dyDescent="0.2">
      <c r="A208" s="12" t="s">
        <v>671</v>
      </c>
      <c r="B208" s="12" t="s">
        <v>458</v>
      </c>
      <c r="C208" s="11" t="s">
        <v>459</v>
      </c>
      <c r="D208" s="10" t="str">
        <f>VLOOKUP(B208,'AY26-27'!B:C,2,FALSE)</f>
        <v>Social Work PhD</v>
      </c>
    </row>
    <row r="209" spans="1:4" x14ac:dyDescent="0.2">
      <c r="A209" s="12" t="s">
        <v>670</v>
      </c>
      <c r="B209" s="12" t="s">
        <v>443</v>
      </c>
      <c r="C209" s="11" t="s">
        <v>669</v>
      </c>
      <c r="D209" s="10" t="str">
        <f>VLOOKUP(B209,'AY26-27'!B:C,2,FALSE)</f>
        <v>Quantitative Research Methods Grad Certificate</v>
      </c>
    </row>
    <row r="210" spans="1:4" x14ac:dyDescent="0.2">
      <c r="A210" s="12" t="s">
        <v>667</v>
      </c>
      <c r="B210" s="12" t="s">
        <v>485</v>
      </c>
      <c r="C210" s="11" t="s">
        <v>668</v>
      </c>
      <c r="D210" s="10" t="e">
        <f>VLOOKUP(B210,'AY26-27'!B:C,2,FALSE)</f>
        <v>#N/A</v>
      </c>
    </row>
    <row r="211" spans="1:4" x14ac:dyDescent="0.2">
      <c r="A211" s="12" t="s">
        <v>667</v>
      </c>
      <c r="B211" s="12" t="s">
        <v>483</v>
      </c>
      <c r="C211" s="11" t="s">
        <v>666</v>
      </c>
      <c r="D211" s="10" t="e">
        <f>VLOOKUP(B211,'AY26-27'!B:C,2,FALSE)</f>
        <v>#N/A</v>
      </c>
    </row>
    <row r="212" spans="1:4" x14ac:dyDescent="0.2">
      <c r="A212" s="12" t="s">
        <v>665</v>
      </c>
      <c r="B212" s="12" t="s">
        <v>30</v>
      </c>
      <c r="C212" s="11" t="s">
        <v>31</v>
      </c>
      <c r="D212" s="10" t="str">
        <f>VLOOKUP(B212,'AY26-27'!B:C,2,FALSE)</f>
        <v>Anthropology MA</v>
      </c>
    </row>
    <row r="213" spans="1:4" x14ac:dyDescent="0.2">
      <c r="A213" s="12" t="s">
        <v>665</v>
      </c>
      <c r="B213" s="12" t="s">
        <v>32</v>
      </c>
      <c r="C213" s="11" t="s">
        <v>33</v>
      </c>
      <c r="D213" s="10" t="str">
        <f>VLOOKUP(B213,'AY26-27'!B:C,2,FALSE)</f>
        <v>Anthropology PhD</v>
      </c>
    </row>
    <row r="214" spans="1:4" x14ac:dyDescent="0.2">
      <c r="A214" s="12" t="s">
        <v>660</v>
      </c>
      <c r="B214" s="12" t="s">
        <v>34</v>
      </c>
      <c r="C214" s="11" t="s">
        <v>664</v>
      </c>
      <c r="D214" s="10" t="str">
        <f>VLOOKUP(B214,'AY26-27'!B:C,2,FALSE)</f>
        <v>Applied and Resource Economics MS</v>
      </c>
    </row>
    <row r="215" spans="1:4" x14ac:dyDescent="0.2">
      <c r="A215" s="12" t="s">
        <v>660</v>
      </c>
      <c r="B215" s="12" t="s">
        <v>19</v>
      </c>
      <c r="C215" s="11" t="s">
        <v>663</v>
      </c>
      <c r="D215" s="10" t="str">
        <f>VLOOKUP(B215,'AY26-27'!B:C,2,FALSE)</f>
        <v>Agricultural and Resource Economics PhD</v>
      </c>
    </row>
    <row r="216" spans="1:4" x14ac:dyDescent="0.2">
      <c r="A216" s="12" t="s">
        <v>660</v>
      </c>
      <c r="B216" s="12" t="s">
        <v>662</v>
      </c>
      <c r="C216" s="11" t="s">
        <v>661</v>
      </c>
      <c r="D216" s="10" t="e">
        <f>VLOOKUP(B216,'AY26-27'!B:C,2,FALSE)</f>
        <v>#N/A</v>
      </c>
    </row>
    <row r="217" spans="1:4" x14ac:dyDescent="0.2">
      <c r="A217" s="12" t="s">
        <v>660</v>
      </c>
      <c r="B217" s="12" t="s">
        <v>148</v>
      </c>
      <c r="C217" s="11" t="s">
        <v>149</v>
      </c>
      <c r="D217" s="10" t="str">
        <f>VLOOKUP(B217,'AY26-27'!B:C,2,FALSE)</f>
        <v>Economics PhD</v>
      </c>
    </row>
    <row r="218" spans="1:4" x14ac:dyDescent="0.2">
      <c r="A218" s="12" t="s">
        <v>660</v>
      </c>
      <c r="B218" s="12" t="s">
        <v>441</v>
      </c>
      <c r="C218" s="11" t="s">
        <v>659</v>
      </c>
      <c r="D218" s="10" t="str">
        <f>VLOOKUP(B218,'AY26-27'!B:C,2,FALSE)</f>
        <v>Quantitative Economics MS</v>
      </c>
    </row>
    <row r="219" spans="1:4" x14ac:dyDescent="0.2">
      <c r="A219" s="12" t="s">
        <v>657</v>
      </c>
      <c r="B219" s="12" t="s">
        <v>205</v>
      </c>
      <c r="C219" s="11" t="s">
        <v>658</v>
      </c>
      <c r="D219" s="10" t="str">
        <f>VLOOKUP(B219,'AY26-27'!B:C,2,FALSE)</f>
        <v>Geographic Info Systems Grad Certificate</v>
      </c>
    </row>
    <row r="220" spans="1:4" x14ac:dyDescent="0.2">
      <c r="A220" s="12" t="s">
        <v>657</v>
      </c>
      <c r="B220" s="12" t="s">
        <v>448</v>
      </c>
      <c r="C220" s="11" t="s">
        <v>656</v>
      </c>
      <c r="D220" s="10" t="str">
        <f>VLOOKUP(B220,'AY26-27'!B:C,2,FALSE)</f>
        <v>Remote Sensing and Geospatial Data Analytics Grad Certificate</v>
      </c>
    </row>
    <row r="221" spans="1:4" x14ac:dyDescent="0.2">
      <c r="A221" s="12" t="s">
        <v>653</v>
      </c>
      <c r="B221" s="12" t="s">
        <v>655</v>
      </c>
      <c r="C221" s="11" t="s">
        <v>654</v>
      </c>
      <c r="D221" s="10" t="e">
        <f>VLOOKUP(B221,'AY26-27'!B:C,2,FALSE)</f>
        <v>#N/A</v>
      </c>
    </row>
    <row r="222" spans="1:4" x14ac:dyDescent="0.2">
      <c r="A222" s="12" t="s">
        <v>653</v>
      </c>
      <c r="B222" s="12" t="s">
        <v>403</v>
      </c>
      <c r="C222" s="11" t="s">
        <v>404</v>
      </c>
      <c r="D222" s="10" t="str">
        <f>VLOOKUP(B222,'AY26-27'!B:C,2,FALSE)</f>
        <v>Political Science MA</v>
      </c>
    </row>
    <row r="223" spans="1:4" x14ac:dyDescent="0.2">
      <c r="A223" s="12" t="s">
        <v>653</v>
      </c>
      <c r="B223" s="12" t="s">
        <v>405</v>
      </c>
      <c r="C223" s="11" t="s">
        <v>406</v>
      </c>
      <c r="D223" s="10" t="str">
        <f>VLOOKUP(B223,'AY26-27'!B:C,2,FALSE)</f>
        <v>Political Science PhD</v>
      </c>
    </row>
    <row r="224" spans="1:4" x14ac:dyDescent="0.2">
      <c r="A224" s="12" t="s">
        <v>652</v>
      </c>
      <c r="B224" s="12" t="s">
        <v>651</v>
      </c>
      <c r="C224" s="11" t="s">
        <v>650</v>
      </c>
      <c r="D224" s="10" t="e">
        <f>VLOOKUP(B224,'AY26-27'!B:C,2,FALSE)</f>
        <v>#N/A</v>
      </c>
    </row>
    <row r="225" spans="1:4" x14ac:dyDescent="0.2">
      <c r="A225" s="12" t="s">
        <v>649</v>
      </c>
      <c r="B225" s="12" t="s">
        <v>460</v>
      </c>
      <c r="C225" s="11" t="s">
        <v>461</v>
      </c>
      <c r="D225" s="10" t="str">
        <f>VLOOKUP(B225,'AY26-27'!B:C,2,FALSE)</f>
        <v>Sociology MA</v>
      </c>
    </row>
    <row r="226" spans="1:4" x14ac:dyDescent="0.2">
      <c r="A226" s="12" t="s">
        <v>649</v>
      </c>
      <c r="B226" s="12" t="s">
        <v>462</v>
      </c>
      <c r="C226" s="11" t="s">
        <v>463</v>
      </c>
      <c r="D226" s="10" t="str">
        <f>VLOOKUP(B226,'AY26-27'!B:C,2,FALSE)</f>
        <v>Sociology PhD</v>
      </c>
    </row>
    <row r="227" spans="1:4" x14ac:dyDescent="0.2">
      <c r="A227" s="12" t="s">
        <v>648</v>
      </c>
      <c r="B227" s="12" t="s">
        <v>140</v>
      </c>
      <c r="C227" s="11" t="s">
        <v>141</v>
      </c>
      <c r="D227" s="10" t="str">
        <f>VLOOKUP(B227,'AY26-27'!B:C,2,FALSE)</f>
        <v>Dramatic Arts MA</v>
      </c>
    </row>
    <row r="228" spans="1:4" x14ac:dyDescent="0.2">
      <c r="A228" s="12" t="s">
        <v>648</v>
      </c>
      <c r="B228" s="12" t="s">
        <v>142</v>
      </c>
      <c r="C228" s="11" t="s">
        <v>143</v>
      </c>
      <c r="D228" s="10" t="str">
        <f>VLOOKUP(B228,'AY26-27'!B:C,2,FALSE)</f>
        <v>Dramatic Arts MFA</v>
      </c>
    </row>
    <row r="229" spans="1:4" x14ac:dyDescent="0.2">
      <c r="A229" s="12" t="s">
        <v>648</v>
      </c>
      <c r="B229" s="12" t="s">
        <v>439</v>
      </c>
      <c r="C229" s="11" t="s">
        <v>647</v>
      </c>
      <c r="D229" s="10" t="str">
        <f>VLOOKUP(B229,'AY26-27'!B:C,2,FALSE)</f>
        <v>Puppet Arts Grad Certificate</v>
      </c>
    </row>
    <row r="230" spans="1:4" x14ac:dyDescent="0.2">
      <c r="A230" s="12" t="s">
        <v>646</v>
      </c>
      <c r="B230" s="12" t="s">
        <v>46</v>
      </c>
      <c r="C230" s="11" t="s">
        <v>47</v>
      </c>
      <c r="D230" s="10" t="str">
        <f>VLOOKUP(B230,'AY26-27'!B:C,2,FALSE)</f>
        <v>Art MFA</v>
      </c>
    </row>
    <row r="231" spans="1:4" x14ac:dyDescent="0.2">
      <c r="A231" s="12" t="s">
        <v>645</v>
      </c>
      <c r="B231" s="12" t="s">
        <v>326</v>
      </c>
      <c r="C231" s="11" t="s">
        <v>327</v>
      </c>
      <c r="D231" s="10" t="str">
        <f>VLOOKUP(B231,'AY26-27'!B:C,2,FALSE)</f>
        <v>Music MMus</v>
      </c>
    </row>
    <row r="232" spans="1:4" x14ac:dyDescent="0.2">
      <c r="A232" s="12" t="s">
        <v>645</v>
      </c>
      <c r="B232" s="12" t="s">
        <v>330</v>
      </c>
      <c r="C232" s="11" t="s">
        <v>331</v>
      </c>
      <c r="D232" s="10" t="str">
        <f>VLOOKUP(B232,'AY26-27'!B:C,2,FALSE)</f>
        <v>Music PhD</v>
      </c>
    </row>
    <row r="233" spans="1:4" x14ac:dyDescent="0.2">
      <c r="A233" s="12" t="s">
        <v>644</v>
      </c>
      <c r="B233" s="12" t="s">
        <v>324</v>
      </c>
      <c r="C233" s="11" t="s">
        <v>325</v>
      </c>
      <c r="D233" s="10" t="str">
        <f>VLOOKUP(B233,'AY26-27'!B:C,2,FALSE)</f>
        <v>Music MA</v>
      </c>
    </row>
    <row r="234" spans="1:4" x14ac:dyDescent="0.2">
      <c r="A234" s="12" t="s">
        <v>643</v>
      </c>
      <c r="B234" s="12" t="s">
        <v>322</v>
      </c>
      <c r="C234" s="11" t="s">
        <v>323</v>
      </c>
      <c r="D234" s="10" t="str">
        <f>VLOOKUP(B234,'AY26-27'!B:C,2,FALSE)</f>
        <v>Music DMA</v>
      </c>
    </row>
    <row r="235" spans="1:4" x14ac:dyDescent="0.2">
      <c r="A235" s="12" t="s">
        <v>643</v>
      </c>
      <c r="B235" s="12" t="s">
        <v>328</v>
      </c>
      <c r="C235" s="11" t="s">
        <v>642</v>
      </c>
      <c r="D235" s="10" t="str">
        <f>VLOOKUP(B235,'AY26-27'!B:C,2,FALSE)</f>
        <v>Music Performance Grad Certificate</v>
      </c>
    </row>
    <row r="236" spans="1:4" x14ac:dyDescent="0.2">
      <c r="A236" s="12" t="s">
        <v>640</v>
      </c>
      <c r="B236" s="12" t="s">
        <v>51</v>
      </c>
      <c r="C236" s="11" t="s">
        <v>641</v>
      </c>
      <c r="D236" s="10" t="str">
        <f>VLOOKUP(B236,'AY26-27'!B:C,2,FALSE)</f>
        <v>Arts Leadership and Cultural Management Grad Certificate</v>
      </c>
    </row>
    <row r="237" spans="1:4" x14ac:dyDescent="0.2">
      <c r="A237" s="12" t="s">
        <v>640</v>
      </c>
      <c r="B237" s="12" t="s">
        <v>49</v>
      </c>
      <c r="C237" s="11" t="s">
        <v>639</v>
      </c>
      <c r="D237" s="10" t="e">
        <f>VLOOKUP(B237,'AY26-27'!B:C,2,FALSE)</f>
        <v>#N/A</v>
      </c>
    </row>
    <row r="238" spans="1:4" x14ac:dyDescent="0.2">
      <c r="A238" s="12" t="s">
        <v>637</v>
      </c>
      <c r="B238" s="12" t="s">
        <v>224</v>
      </c>
      <c r="C238" s="11" t="s">
        <v>638</v>
      </c>
      <c r="D238" s="10" t="e">
        <f>VLOOKUP(B238,'AY26-27'!B:C,2,FALSE)</f>
        <v>#N/A</v>
      </c>
    </row>
    <row r="239" spans="1:4" x14ac:dyDescent="0.2">
      <c r="A239" s="12" t="s">
        <v>637</v>
      </c>
      <c r="B239" s="12" t="s">
        <v>340</v>
      </c>
      <c r="C239" s="11" t="s">
        <v>636</v>
      </c>
      <c r="D239" s="10" t="str">
        <f>VLOOKUP(B239,'AY26-27'!B:C,2,FALSE)</f>
        <v>Nurse Educator Post Master's Certificate</v>
      </c>
    </row>
    <row r="240" spans="1:4" x14ac:dyDescent="0.2">
      <c r="A240" s="12" t="s">
        <v>635</v>
      </c>
      <c r="B240" s="12" t="s">
        <v>468</v>
      </c>
      <c r="C240" s="11" t="s">
        <v>634</v>
      </c>
      <c r="D240" s="10" t="str">
        <f>VLOOKUP(B240,'AY26-27'!B:C,2,FALSE)</f>
        <v>Speech, Language, and Hearing Sciences AuD</v>
      </c>
    </row>
    <row r="241" spans="1:4" x14ac:dyDescent="0.2">
      <c r="A241" s="12" t="s">
        <v>632</v>
      </c>
      <c r="B241" s="12" t="s">
        <v>470</v>
      </c>
      <c r="C241" s="11" t="s">
        <v>633</v>
      </c>
      <c r="D241" s="10" t="str">
        <f>VLOOKUP(B241,'AY26-27'!B:C,2,FALSE)</f>
        <v>Speech, Language, and Hearing Sciences MA</v>
      </c>
    </row>
    <row r="242" spans="1:4" x14ac:dyDescent="0.2">
      <c r="A242" s="12" t="s">
        <v>632</v>
      </c>
      <c r="B242" s="12" t="s">
        <v>472</v>
      </c>
      <c r="C242" s="11" t="s">
        <v>631</v>
      </c>
      <c r="D242" s="10" t="str">
        <f>VLOOKUP(B242,'AY26-27'!B:C,2,FALSE)</f>
        <v>Speech, Language, and Hearing Sciences PhD</v>
      </c>
    </row>
    <row r="243" spans="1:4" x14ac:dyDescent="0.2">
      <c r="A243" s="12" t="s">
        <v>630</v>
      </c>
      <c r="B243" s="12" t="s">
        <v>126</v>
      </c>
      <c r="C243" s="11" t="s">
        <v>629</v>
      </c>
      <c r="D243" s="10" t="str">
        <f>VLOOKUP(B243,'AY26-27'!B:C,2,FALSE)</f>
        <v>Dental Science MDentSc</v>
      </c>
    </row>
    <row r="244" spans="1:4" x14ac:dyDescent="0.2">
      <c r="A244" s="12" t="s">
        <v>627</v>
      </c>
      <c r="B244" s="12" t="s">
        <v>221</v>
      </c>
      <c r="C244" s="11" t="s">
        <v>628</v>
      </c>
      <c r="D244" s="10" t="str">
        <f>VLOOKUP(B244,'AY26-27'!B:C,2,FALSE)</f>
        <v>ABC Health Care Finance and Insurance Grad Certificate</v>
      </c>
    </row>
    <row r="245" spans="1:4" x14ac:dyDescent="0.2">
      <c r="A245" s="12" t="s">
        <v>627</v>
      </c>
      <c r="B245" s="32" t="s">
        <v>228</v>
      </c>
      <c r="C245" s="11" t="s">
        <v>626</v>
      </c>
      <c r="D245" s="10" t="str">
        <f>VLOOKUP(B245,'AY26-27'!B:C,2,FALSE)</f>
        <v>Health Promotion Sciences MS</v>
      </c>
    </row>
    <row r="246" spans="1:4" x14ac:dyDescent="0.2">
      <c r="A246" s="12" t="s">
        <v>625</v>
      </c>
      <c r="B246" s="12" t="s">
        <v>294</v>
      </c>
      <c r="C246" s="11" t="s">
        <v>624</v>
      </c>
      <c r="D246" s="10" t="str">
        <f>VLOOKUP(B246,'AY26-27'!B:C,2,FALSE)</f>
        <v>Long-term Healthcare Management Grad Certificate</v>
      </c>
    </row>
    <row r="247" spans="1:4" x14ac:dyDescent="0.2">
      <c r="A247" s="12" t="s">
        <v>623</v>
      </c>
      <c r="B247" s="12" t="s">
        <v>52</v>
      </c>
      <c r="C247" s="11" t="s">
        <v>622</v>
      </c>
      <c r="D247" s="10" t="str">
        <f>VLOOKUP(B247,'AY26-27'!B:C,2,FALSE)</f>
        <v>Athletic Training MS</v>
      </c>
    </row>
    <row r="248" spans="1:4" x14ac:dyDescent="0.2">
      <c r="A248" s="12" t="s">
        <v>621</v>
      </c>
      <c r="B248" s="12" t="s">
        <v>127</v>
      </c>
      <c r="C248" s="11" t="s">
        <v>620</v>
      </c>
      <c r="D248" s="10" t="str">
        <f>VLOOKUP(B248,'AY26-27'!B:C,2,FALSE)</f>
        <v xml:space="preserve">Diagnostic Genetic Sciences Post-Baccalaureate Certificate </v>
      </c>
    </row>
    <row r="249" spans="1:4" x14ac:dyDescent="0.2">
      <c r="A249" s="12" t="s">
        <v>619</v>
      </c>
      <c r="B249" s="12" t="s">
        <v>313</v>
      </c>
      <c r="C249" s="11" t="s">
        <v>618</v>
      </c>
      <c r="D249" s="10" t="str">
        <f>VLOOKUP(B249,'AY26-27'!B:C,2,FALSE)</f>
        <v>Medical Laboratory Sciences Post-Baccalaureate Certificate</v>
      </c>
    </row>
    <row r="250" spans="1:4" x14ac:dyDescent="0.2">
      <c r="A250" s="12" t="s">
        <v>617</v>
      </c>
      <c r="B250" s="12" t="s">
        <v>417</v>
      </c>
      <c r="C250" s="11" t="s">
        <v>616</v>
      </c>
      <c r="D250" s="10" t="str">
        <f>VLOOKUP(B250,'AY26-27'!B:C,2,FALSE)</f>
        <v>Pre-Medical and Health Professions Post-Baccalaureate Certificate</v>
      </c>
    </row>
    <row r="251" spans="1:4" x14ac:dyDescent="0.2">
      <c r="A251" s="12" t="s">
        <v>614</v>
      </c>
      <c r="B251" s="12" t="s">
        <v>94</v>
      </c>
      <c r="C251" s="11" t="s">
        <v>615</v>
      </c>
      <c r="D251" s="10" t="str">
        <f>VLOOKUP(B251,'AY26-27'!B:C,2,FALSE)</f>
        <v xml:space="preserve">Clinical and Translational Research Grad Certificate </v>
      </c>
    </row>
    <row r="252" spans="1:4" x14ac:dyDescent="0.2">
      <c r="A252" s="12" t="s">
        <v>614</v>
      </c>
      <c r="B252" s="12" t="s">
        <v>95</v>
      </c>
      <c r="C252" s="11" t="s">
        <v>613</v>
      </c>
      <c r="D252" s="10" t="str">
        <f>VLOOKUP(B252,'AY26-27'!B:C,2,FALSE)</f>
        <v>Clinical and Translational Research MS</v>
      </c>
    </row>
    <row r="253" spans="1:4" x14ac:dyDescent="0.2">
      <c r="A253" s="12" t="s">
        <v>612</v>
      </c>
      <c r="B253" s="12" t="s">
        <v>489</v>
      </c>
      <c r="C253" s="11" t="s">
        <v>611</v>
      </c>
      <c r="D253" s="10" t="str">
        <f>VLOOKUP(B253,'AY26-27'!B:C,2,FALSE)</f>
        <v>Systems Genomics Clinical Communication and Counseling Grad Certificate</v>
      </c>
    </row>
    <row r="254" spans="1:4" x14ac:dyDescent="0.2">
      <c r="A254" s="12" t="s">
        <v>610</v>
      </c>
      <c r="B254" s="12" t="s">
        <v>277</v>
      </c>
      <c r="C254" s="11" t="s">
        <v>609</v>
      </c>
      <c r="D254" s="10" t="str">
        <f>VLOOKUP(B254,'AY26-27'!B:C,2,FALSE)</f>
        <v>Licensed Professional Counselor Grad Certificate</v>
      </c>
    </row>
    <row r="255" spans="1:4" x14ac:dyDescent="0.2">
      <c r="A255" s="12" t="s">
        <v>608</v>
      </c>
      <c r="B255" s="12" t="s">
        <v>201</v>
      </c>
      <c r="C255" s="11" t="s">
        <v>607</v>
      </c>
      <c r="D255" s="10" t="str">
        <f>VLOOKUP(B255,'AY26-27'!B:C,2,FALSE)</f>
        <v>Genetic Counseling MS</v>
      </c>
    </row>
    <row r="256" spans="1:4" x14ac:dyDescent="0.2">
      <c r="A256" s="12" t="s">
        <v>606</v>
      </c>
      <c r="B256" s="12" t="s">
        <v>378</v>
      </c>
      <c r="C256" s="11" t="s">
        <v>379</v>
      </c>
      <c r="D256" s="10" t="str">
        <f>VLOOKUP(B256,'AY26-27'!B:C,2,FALSE)</f>
        <v>Pharmaceutical Sciences MS</v>
      </c>
    </row>
    <row r="257" spans="1:4" x14ac:dyDescent="0.2">
      <c r="A257" s="12" t="s">
        <v>606</v>
      </c>
      <c r="B257" s="12" t="s">
        <v>380</v>
      </c>
      <c r="C257" s="11" t="s">
        <v>381</v>
      </c>
      <c r="D257" s="10" t="str">
        <f>VLOOKUP(B257,'AY26-27'!B:C,2,FALSE)</f>
        <v>Pharmaceutical Sciences PhD</v>
      </c>
    </row>
    <row r="258" spans="1:4" x14ac:dyDescent="0.2">
      <c r="A258" s="12" t="s">
        <v>603</v>
      </c>
      <c r="B258" s="12" t="s">
        <v>199</v>
      </c>
      <c r="C258" s="11" t="s">
        <v>605</v>
      </c>
      <c r="D258" s="10" t="str">
        <f>VLOOKUP(B258,'AY26-27'!B:C,2,FALSE)</f>
        <v>Foundations in Public Health Grad Certificate</v>
      </c>
    </row>
    <row r="259" spans="1:4" x14ac:dyDescent="0.2">
      <c r="A259" s="12" t="s">
        <v>603</v>
      </c>
      <c r="B259" s="12" t="s">
        <v>136</v>
      </c>
      <c r="C259" s="11" t="s">
        <v>604</v>
      </c>
      <c r="D259" s="10" t="str">
        <f>VLOOKUP(B259,'AY26-27'!B:C,2,FALSE)</f>
        <v>Disability Studies in Public Health Grad Certificate</v>
      </c>
    </row>
    <row r="260" spans="1:4" x14ac:dyDescent="0.2">
      <c r="A260" s="12" t="s">
        <v>603</v>
      </c>
      <c r="B260" s="12" t="s">
        <v>433</v>
      </c>
      <c r="C260" s="11" t="s">
        <v>434</v>
      </c>
      <c r="D260" s="10" t="str">
        <f>VLOOKUP(B260,'AY26-27'!B:C,2,FALSE)</f>
        <v>Public Health MPH</v>
      </c>
    </row>
    <row r="261" spans="1:4" x14ac:dyDescent="0.2">
      <c r="A261" s="12" t="s">
        <v>603</v>
      </c>
      <c r="B261" s="12" t="s">
        <v>435</v>
      </c>
      <c r="C261" s="11" t="s">
        <v>436</v>
      </c>
      <c r="D261" s="10" t="str">
        <f>VLOOKUP(B261,'AY26-27'!B:C,2,FALSE)</f>
        <v>Public Health PhD</v>
      </c>
    </row>
    <row r="262" spans="1:4" x14ac:dyDescent="0.2">
      <c r="A262" s="12" t="s">
        <v>598</v>
      </c>
      <c r="B262" s="12" t="s">
        <v>8</v>
      </c>
      <c r="C262" s="11" t="s">
        <v>602</v>
      </c>
      <c r="D262" s="10" t="e">
        <f>VLOOKUP(B262,'AY26-27'!B:C,2,FALSE)</f>
        <v>#N/A</v>
      </c>
    </row>
    <row r="263" spans="1:4" x14ac:dyDescent="0.2">
      <c r="A263" s="12" t="s">
        <v>598</v>
      </c>
      <c r="B263" s="32" t="s">
        <v>601</v>
      </c>
      <c r="C263" s="11" t="s">
        <v>600</v>
      </c>
      <c r="D263" s="10" t="str">
        <f>VLOOKUP(B263,'AY26-27'!B:C,2,FALSE)</f>
        <v>Health Promotion and Health Education Grad Certificate</v>
      </c>
    </row>
    <row r="264" spans="1:4" x14ac:dyDescent="0.2">
      <c r="A264" s="12" t="s">
        <v>598</v>
      </c>
      <c r="B264" s="12" t="s">
        <v>230</v>
      </c>
      <c r="C264" s="11" t="s">
        <v>599</v>
      </c>
      <c r="D264" s="10" t="str">
        <f>VLOOKUP(B264,'AY26-27'!B:C,2,FALSE)</f>
        <v>Health Promotion Sciences PhD</v>
      </c>
    </row>
    <row r="265" spans="1:4" x14ac:dyDescent="0.2">
      <c r="A265" s="12" t="s">
        <v>598</v>
      </c>
      <c r="B265" s="12" t="s">
        <v>453</v>
      </c>
      <c r="C265" s="11" t="s">
        <v>597</v>
      </c>
      <c r="D265" s="10" t="str">
        <f>VLOOKUP(B265,'AY26-27'!B:C,2,FALSE)</f>
        <v>Social Determinants of Health and Disparities Grad Certificate</v>
      </c>
    </row>
    <row r="266" spans="1:4" x14ac:dyDescent="0.2">
      <c r="A266" s="12" t="s">
        <v>593</v>
      </c>
      <c r="B266" s="12" t="s">
        <v>596</v>
      </c>
      <c r="C266" s="11" t="s">
        <v>387</v>
      </c>
      <c r="D266" s="10" t="e">
        <f>VLOOKUP(B266,'AY26-27'!B:C,2,FALSE)</f>
        <v>#N/A</v>
      </c>
    </row>
    <row r="267" spans="1:4" x14ac:dyDescent="0.2">
      <c r="A267" s="12" t="s">
        <v>593</v>
      </c>
      <c r="B267" s="12" t="s">
        <v>595</v>
      </c>
      <c r="C267" s="11" t="s">
        <v>594</v>
      </c>
      <c r="D267" s="10" t="e">
        <f>VLOOKUP(B267,'AY26-27'!B:C,2,FALSE)</f>
        <v>#N/A</v>
      </c>
    </row>
    <row r="268" spans="1:4" x14ac:dyDescent="0.2">
      <c r="A268" s="12" t="s">
        <v>593</v>
      </c>
      <c r="B268" s="12" t="s">
        <v>386</v>
      </c>
      <c r="C268" s="11" t="s">
        <v>387</v>
      </c>
      <c r="D268" s="10" t="str">
        <f>VLOOKUP(B268,'AY26-27'!B:C,2,FALSE)</f>
        <v>Physical Therapy DPT</v>
      </c>
    </row>
    <row r="269" spans="1:4" x14ac:dyDescent="0.2">
      <c r="A269" s="12" t="s">
        <v>592</v>
      </c>
      <c r="B269" s="12" t="s">
        <v>226</v>
      </c>
      <c r="C269" s="11" t="s">
        <v>591</v>
      </c>
      <c r="D269" s="10" t="str">
        <f>VLOOKUP(B269,'AY26-27'!B:C,2,FALSE)</f>
        <v>Health Professions Education Grad Certificate</v>
      </c>
    </row>
    <row r="270" spans="1:4" x14ac:dyDescent="0.2">
      <c r="A270" s="12" t="s">
        <v>590</v>
      </c>
      <c r="B270" s="12" t="s">
        <v>349</v>
      </c>
      <c r="C270" s="11" t="s">
        <v>350</v>
      </c>
      <c r="D270" s="10" t="str">
        <f>VLOOKUP(B270,'AY26-27'!B:C,2,FALSE)</f>
        <v>Nursing PhD</v>
      </c>
    </row>
    <row r="271" spans="1:4" x14ac:dyDescent="0.2">
      <c r="A271" s="12" t="s">
        <v>586</v>
      </c>
      <c r="B271" s="12" t="s">
        <v>343</v>
      </c>
      <c r="C271" s="11" t="s">
        <v>589</v>
      </c>
      <c r="D271" s="10" t="e">
        <f>VLOOKUP(B271,'AY26-27'!B:C,2,FALSE)</f>
        <v>#N/A</v>
      </c>
    </row>
    <row r="272" spans="1:4" x14ac:dyDescent="0.2">
      <c r="A272" s="12" t="s">
        <v>586</v>
      </c>
      <c r="B272" s="12" t="s">
        <v>345</v>
      </c>
      <c r="C272" s="11" t="s">
        <v>588</v>
      </c>
      <c r="D272" s="10" t="str">
        <f>VLOOKUP(B272,'AY26-27'!B:C,2,FALSE)</f>
        <v>Nursing DNP</v>
      </c>
    </row>
    <row r="273" spans="1:4" x14ac:dyDescent="0.2">
      <c r="A273" s="12" t="s">
        <v>586</v>
      </c>
      <c r="B273" s="12" t="s">
        <v>351</v>
      </c>
      <c r="C273" s="11" t="s">
        <v>587</v>
      </c>
      <c r="D273" s="10" t="str">
        <f>VLOOKUP(B273,'AY26-27'!B:C,2,FALSE)</f>
        <v>Post-Graduate APRN Post Master's Certificate</v>
      </c>
    </row>
    <row r="274" spans="1:4" x14ac:dyDescent="0.2">
      <c r="A274" s="12" t="s">
        <v>586</v>
      </c>
      <c r="B274" s="12" t="s">
        <v>347</v>
      </c>
      <c r="C274" s="11" t="s">
        <v>348</v>
      </c>
      <c r="D274" s="10" t="str">
        <f>VLOOKUP(B274,'AY26-27'!B:C,2,FALSE)</f>
        <v>Nursing MS</v>
      </c>
    </row>
    <row r="275" spans="1:4" x14ac:dyDescent="0.2">
      <c r="A275" s="12" t="s">
        <v>585</v>
      </c>
      <c r="B275" s="12" t="s">
        <v>370</v>
      </c>
      <c r="C275" s="11" t="s">
        <v>584</v>
      </c>
      <c r="D275" s="10" t="e">
        <f>VLOOKUP(B275,'AY26-27'!B:C,2,FALSE)</f>
        <v>#N/A</v>
      </c>
    </row>
    <row r="276" spans="1:4" x14ac:dyDescent="0.2">
      <c r="A276" s="12" t="s">
        <v>581</v>
      </c>
      <c r="B276" s="12" t="s">
        <v>125</v>
      </c>
      <c r="C276" s="11" t="s">
        <v>583</v>
      </c>
      <c r="D276" s="10" t="e">
        <f>VLOOKUP(B276,'AY26-27'!B:C,2,FALSE)</f>
        <v>#N/A</v>
      </c>
    </row>
    <row r="277" spans="1:4" x14ac:dyDescent="0.2">
      <c r="A277" s="12" t="s">
        <v>581</v>
      </c>
      <c r="B277" s="12" t="s">
        <v>242</v>
      </c>
      <c r="C277" s="11" t="s">
        <v>582</v>
      </c>
      <c r="D277" s="10" t="str">
        <f>VLOOKUP(B277,'AY26-27'!B:C,2,FALSE)</f>
        <v>Holistic Nursing Grad Certificate</v>
      </c>
    </row>
    <row r="278" spans="1:4" x14ac:dyDescent="0.2">
      <c r="A278" s="12" t="s">
        <v>581</v>
      </c>
      <c r="B278" s="12" t="s">
        <v>279</v>
      </c>
      <c r="C278" s="11" t="s">
        <v>580</v>
      </c>
      <c r="D278" s="10" t="e">
        <f>VLOOKUP(B278,'AY26-27'!B:C,2,FALSE)</f>
        <v>#N/A</v>
      </c>
    </row>
    <row r="279" spans="1:4" x14ac:dyDescent="0.2">
      <c r="A279" s="12" t="s">
        <v>577</v>
      </c>
      <c r="B279" s="12" t="s">
        <v>76</v>
      </c>
      <c r="C279" s="11" t="s">
        <v>579</v>
      </c>
      <c r="D279" s="10" t="str">
        <f>VLOOKUP(B279,'AY26-27'!B:C,2,FALSE)</f>
        <v>Business Administration: MBA</v>
      </c>
    </row>
    <row r="280" spans="1:4" x14ac:dyDescent="0.2">
      <c r="A280" s="12" t="s">
        <v>577</v>
      </c>
      <c r="B280" s="12" t="s">
        <v>72</v>
      </c>
      <c r="C280" s="11" t="s">
        <v>73</v>
      </c>
      <c r="D280" s="10" t="str">
        <f>VLOOKUP(B280,'AY26-27'!B:C,2,FALSE)</f>
        <v>Business Administration PhD</v>
      </c>
    </row>
    <row r="281" spans="1:4" x14ac:dyDescent="0.2">
      <c r="A281" s="12" t="s">
        <v>577</v>
      </c>
      <c r="B281" s="12" t="s">
        <v>131</v>
      </c>
      <c r="C281" s="11" t="s">
        <v>578</v>
      </c>
      <c r="D281" s="10" t="str">
        <f>VLOOKUP(B281,'AY26-27'!B:C,2,FALSE)</f>
        <v>ABC Digital Marketing Strategy Grad Certificate</v>
      </c>
    </row>
    <row r="282" spans="1:4" x14ac:dyDescent="0.2">
      <c r="A282" s="12" t="s">
        <v>577</v>
      </c>
      <c r="B282" s="12" t="s">
        <v>74</v>
      </c>
      <c r="C282" s="11" t="s">
        <v>576</v>
      </c>
      <c r="D282" s="10" t="str">
        <f>VLOOKUP(B282,'AY26-27'!B:C,2,FALSE)</f>
        <v>Business Administration: Executive MBA</v>
      </c>
    </row>
    <row r="283" spans="1:4" x14ac:dyDescent="0.2">
      <c r="A283" s="12" t="s">
        <v>571</v>
      </c>
      <c r="B283" s="12" t="s">
        <v>575</v>
      </c>
      <c r="C283" s="11" t="s">
        <v>574</v>
      </c>
      <c r="D283" s="10" t="e">
        <f>VLOOKUP(B283,'AY26-27'!B:C,2,FALSE)</f>
        <v>#N/A</v>
      </c>
    </row>
    <row r="284" spans="1:4" x14ac:dyDescent="0.2">
      <c r="A284" s="12" t="s">
        <v>571</v>
      </c>
      <c r="B284" s="12" t="s">
        <v>272</v>
      </c>
      <c r="C284" s="11" t="s">
        <v>573</v>
      </c>
      <c r="D284" s="10" t="str">
        <f>VLOOKUP(B284,'AY26-27'!B:C,2,FALSE)</f>
        <v>Leadership and Public Management Grad Certificate</v>
      </c>
    </row>
    <row r="285" spans="1:4" x14ac:dyDescent="0.2">
      <c r="A285" s="12" t="s">
        <v>571</v>
      </c>
      <c r="B285" s="12" t="s">
        <v>338</v>
      </c>
      <c r="C285" s="11" t="s">
        <v>572</v>
      </c>
      <c r="D285" s="10" t="str">
        <f>VLOOKUP(B285,'AY26-27'!B:C,2,FALSE)</f>
        <v>Nonprofit Management Grad Certificate</v>
      </c>
    </row>
    <row r="286" spans="1:4" x14ac:dyDescent="0.2">
      <c r="A286" s="12" t="s">
        <v>571</v>
      </c>
      <c r="B286" s="12" t="s">
        <v>431</v>
      </c>
      <c r="C286" s="11" t="s">
        <v>570</v>
      </c>
      <c r="D286" s="10" t="str">
        <f>VLOOKUP(B286,'AY26-27'!B:C,2,FALSE)</f>
        <v>Public Financial Management Grad Certificate</v>
      </c>
    </row>
    <row r="287" spans="1:4" x14ac:dyDescent="0.2">
      <c r="A287" s="12" t="s">
        <v>569</v>
      </c>
      <c r="B287" s="12" t="s">
        <v>424</v>
      </c>
      <c r="C287" s="11" t="s">
        <v>568</v>
      </c>
      <c r="D287" s="10" t="str">
        <f>VLOOKUP(B287,'AY26-27'!B:C,2,FALSE)</f>
        <v>ABC Project Management Grad Certificate</v>
      </c>
    </row>
    <row r="288" spans="1:4" x14ac:dyDescent="0.2">
      <c r="A288" s="12" t="s">
        <v>567</v>
      </c>
      <c r="B288" s="12" t="s">
        <v>566</v>
      </c>
      <c r="C288" s="11" t="s">
        <v>565</v>
      </c>
      <c r="D288" s="10" t="e">
        <f>VLOOKUP(B288,'AY26-27'!B:C,2,FALSE)</f>
        <v>#N/A</v>
      </c>
    </row>
    <row r="289" spans="1:4" x14ac:dyDescent="0.2">
      <c r="A289" s="12" t="s">
        <v>562</v>
      </c>
      <c r="B289" s="12" t="s">
        <v>564</v>
      </c>
      <c r="C289" s="11" t="s">
        <v>563</v>
      </c>
      <c r="D289" s="10" t="str">
        <f>VLOOKUP(B289,'AY26-27'!B:C,2,FALSE)</f>
        <v>ABC Financial Reporting Grad Certificate</v>
      </c>
    </row>
    <row r="290" spans="1:4" x14ac:dyDescent="0.2">
      <c r="A290" s="12" t="s">
        <v>562</v>
      </c>
      <c r="B290" s="12" t="s">
        <v>6</v>
      </c>
      <c r="C290" s="11" t="s">
        <v>7</v>
      </c>
      <c r="D290" s="10" t="str">
        <f>VLOOKUP(B290,'AY26-27'!B:C,2,FALSE)</f>
        <v>Accounting MS</v>
      </c>
    </row>
    <row r="291" spans="1:4" x14ac:dyDescent="0.2">
      <c r="A291" s="12" t="s">
        <v>562</v>
      </c>
      <c r="B291" s="12" t="s">
        <v>4</v>
      </c>
      <c r="C291" s="11" t="s">
        <v>561</v>
      </c>
      <c r="D291" s="10" t="str">
        <f>VLOOKUP(B291,'AY26-27'!B:C,2,FALSE)</f>
        <v>Accounting Fundamentals Grad Certificate</v>
      </c>
    </row>
    <row r="292" spans="1:4" x14ac:dyDescent="0.2">
      <c r="A292" s="12" t="s">
        <v>559</v>
      </c>
      <c r="B292" s="12" t="s">
        <v>248</v>
      </c>
      <c r="C292" s="11" t="s">
        <v>560</v>
      </c>
      <c r="D292" s="10" t="str">
        <f>VLOOKUP(B292,'AY26-27'!B:C,2,FALSE)</f>
        <v>ABC Human Resource Management Grad Certificate</v>
      </c>
    </row>
    <row r="293" spans="1:4" x14ac:dyDescent="0.2">
      <c r="A293" s="12" t="s">
        <v>559</v>
      </c>
      <c r="B293" s="12" t="s">
        <v>249</v>
      </c>
      <c r="C293" s="11" t="s">
        <v>250</v>
      </c>
      <c r="D293" s="10" t="str">
        <f>VLOOKUP(B293,'AY26-27'!B:C,2,FALSE)</f>
        <v>Human Resource Management MS</v>
      </c>
    </row>
    <row r="294" spans="1:4" x14ac:dyDescent="0.2">
      <c r="A294" s="12" t="s">
        <v>558</v>
      </c>
      <c r="B294" s="12" t="s">
        <v>541</v>
      </c>
      <c r="C294" s="11" t="s">
        <v>527</v>
      </c>
      <c r="D294" s="10" t="str">
        <f>VLOOKUP(B294,'AY26-27'!B:C,2,FALSE)</f>
        <v>Supply Chain Management MS</v>
      </c>
    </row>
    <row r="295" spans="1:4" x14ac:dyDescent="0.2">
      <c r="A295" s="12" t="s">
        <v>557</v>
      </c>
      <c r="B295" s="12" t="s">
        <v>218</v>
      </c>
      <c r="C295" s="11" t="s">
        <v>556</v>
      </c>
      <c r="D295" s="10" t="e">
        <f>VLOOKUP(B295,'AY26-27'!B:C,2,FALSE)</f>
        <v>#N/A</v>
      </c>
    </row>
    <row r="296" spans="1:4" x14ac:dyDescent="0.2">
      <c r="A296" s="12" t="s">
        <v>554</v>
      </c>
      <c r="B296" s="12" t="s">
        <v>196</v>
      </c>
      <c r="C296" s="11" t="s">
        <v>555</v>
      </c>
      <c r="D296" s="10" t="str">
        <f>VLOOKUP(B296,'AY26-27'!B:C,2,FALSE)</f>
        <v>ABC Financial Technology Grad Certificate</v>
      </c>
    </row>
    <row r="297" spans="1:4" x14ac:dyDescent="0.2">
      <c r="A297" s="12" t="s">
        <v>554</v>
      </c>
      <c r="B297" s="12" t="s">
        <v>197</v>
      </c>
      <c r="C297" s="11" t="s">
        <v>198</v>
      </c>
      <c r="D297" s="10" t="e">
        <f>VLOOKUP(B297,'AY26-27'!B:C,2,FALSE)</f>
        <v>#N/A</v>
      </c>
    </row>
    <row r="298" spans="1:4" x14ac:dyDescent="0.2">
      <c r="A298" s="12" t="s">
        <v>551</v>
      </c>
      <c r="B298" s="12" t="s">
        <v>553</v>
      </c>
      <c r="C298" s="11" t="s">
        <v>552</v>
      </c>
      <c r="D298" s="10" t="str">
        <f>VLOOKUP(B298,'AY26-27'!B:C,2,FALSE)</f>
        <v>ABC Social Responsibility &amp; Impact in Business Grad Certificate</v>
      </c>
    </row>
    <row r="299" spans="1:4" x14ac:dyDescent="0.2">
      <c r="A299" s="12" t="s">
        <v>551</v>
      </c>
      <c r="B299" s="12" t="s">
        <v>542</v>
      </c>
      <c r="C299" s="11" t="s">
        <v>550</v>
      </c>
      <c r="D299" s="10" t="str">
        <f>VLOOKUP(B299,'AY26-27'!B:C,2,FALSE)</f>
        <v>Social Responsibility &amp; Impact in Business MS</v>
      </c>
    </row>
    <row r="300" spans="1:4" x14ac:dyDescent="0.2">
      <c r="A300" s="12" t="s">
        <v>549</v>
      </c>
      <c r="B300" s="12" t="s">
        <v>237</v>
      </c>
      <c r="C300" s="11" t="s">
        <v>238</v>
      </c>
      <c r="D300" s="10" t="str">
        <f>VLOOKUP(B300,'AY26-27'!B:C,2,FALSE)</f>
        <v>History MA</v>
      </c>
    </row>
    <row r="301" spans="1:4" x14ac:dyDescent="0.2">
      <c r="A301" s="12" t="s">
        <v>549</v>
      </c>
      <c r="B301" s="12" t="s">
        <v>239</v>
      </c>
      <c r="C301" s="11" t="s">
        <v>240</v>
      </c>
      <c r="D301" s="10" t="str">
        <f>VLOOKUP(B301,'AY26-27'!B:C,2,FALSE)</f>
        <v>History PhD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C3E0-F11F-4EB0-ABEF-9D7C8BA0364F}">
  <dimension ref="A1:L48"/>
  <sheetViews>
    <sheetView workbookViewId="0">
      <selection activeCell="I560" sqref="I560"/>
    </sheetView>
  </sheetViews>
  <sheetFormatPr defaultRowHeight="15" x14ac:dyDescent="0.25"/>
  <cols>
    <col min="1" max="1" width="23.85546875" bestFit="1" customWidth="1"/>
    <col min="2" max="2" width="14.42578125" bestFit="1" customWidth="1"/>
    <col min="3" max="3" width="65" bestFit="1" customWidth="1"/>
    <col min="4" max="4" width="34.85546875" bestFit="1" customWidth="1"/>
    <col min="5" max="5" width="4" bestFit="1" customWidth="1"/>
    <col min="6" max="6" width="10" bestFit="1" customWidth="1"/>
    <col min="7" max="8" width="21.140625" bestFit="1" customWidth="1"/>
    <col min="9" max="11" width="5" bestFit="1" customWidth="1"/>
    <col min="12" max="12" width="4" bestFit="1" customWidth="1"/>
  </cols>
  <sheetData>
    <row r="1" spans="1:12" x14ac:dyDescent="0.25">
      <c r="A1" t="s">
        <v>504</v>
      </c>
      <c r="B1" s="19" t="s">
        <v>36</v>
      </c>
      <c r="C1" s="19" t="s">
        <v>37</v>
      </c>
      <c r="D1" s="19" t="s">
        <v>11</v>
      </c>
      <c r="E1" s="19"/>
      <c r="F1" s="18" t="s">
        <v>502</v>
      </c>
      <c r="G1" s="18">
        <v>925</v>
      </c>
      <c r="H1" s="18">
        <v>925</v>
      </c>
      <c r="I1" s="18">
        <v>0</v>
      </c>
      <c r="J1" s="18">
        <v>0</v>
      </c>
      <c r="K1" s="18" t="s">
        <v>501</v>
      </c>
      <c r="L1" s="18" t="s">
        <v>2</v>
      </c>
    </row>
    <row r="2" spans="1:12" x14ac:dyDescent="0.25">
      <c r="A2" s="1" t="s">
        <v>1503</v>
      </c>
      <c r="B2" s="1" t="s">
        <v>157</v>
      </c>
      <c r="C2" s="1" t="s">
        <v>536</v>
      </c>
      <c r="D2" s="20" t="s">
        <v>11</v>
      </c>
      <c r="E2" s="1"/>
      <c r="F2" s="1" t="s">
        <v>502</v>
      </c>
      <c r="G2" s="21">
        <v>1084</v>
      </c>
      <c r="H2" s="21">
        <v>1084</v>
      </c>
      <c r="I2" s="21">
        <v>398</v>
      </c>
      <c r="J2" s="21">
        <v>553</v>
      </c>
      <c r="K2" s="1" t="s">
        <v>501</v>
      </c>
      <c r="L2" s="21" t="s">
        <v>3</v>
      </c>
    </row>
    <row r="3" spans="1:12" x14ac:dyDescent="0.25">
      <c r="A3" s="3"/>
      <c r="B3" s="3" t="s">
        <v>157</v>
      </c>
      <c r="C3" s="3" t="s">
        <v>537</v>
      </c>
      <c r="D3" s="15" t="s">
        <v>11</v>
      </c>
      <c r="F3" t="s">
        <v>502</v>
      </c>
      <c r="G3" s="18">
        <v>1084</v>
      </c>
      <c r="H3" s="18">
        <v>1084</v>
      </c>
      <c r="I3" s="18">
        <v>756</v>
      </c>
      <c r="J3" s="18">
        <v>1680</v>
      </c>
      <c r="K3" t="s">
        <v>501</v>
      </c>
      <c r="L3" s="18" t="s">
        <v>3</v>
      </c>
    </row>
    <row r="4" spans="1:12" x14ac:dyDescent="0.25">
      <c r="A4" t="s">
        <v>513</v>
      </c>
      <c r="B4" s="19" t="s">
        <v>285</v>
      </c>
      <c r="C4" s="19" t="s">
        <v>545</v>
      </c>
      <c r="D4" s="19" t="s">
        <v>11</v>
      </c>
      <c r="E4" s="19" t="s">
        <v>3</v>
      </c>
      <c r="F4" s="18" t="str">
        <f>IF(E4="No","Fee Based","Tuition")</f>
        <v>Tuition</v>
      </c>
      <c r="G4" s="18"/>
      <c r="H4" s="18"/>
      <c r="I4" s="18"/>
      <c r="J4" s="18"/>
      <c r="K4" s="18"/>
      <c r="L4" s="18"/>
    </row>
    <row r="5" spans="1:12" x14ac:dyDescent="0.25">
      <c r="A5" t="s">
        <v>1501</v>
      </c>
      <c r="B5" s="19" t="s">
        <v>464</v>
      </c>
      <c r="C5" s="19" t="s">
        <v>465</v>
      </c>
      <c r="D5" s="19" t="s">
        <v>11</v>
      </c>
      <c r="E5" s="19" t="s">
        <v>3</v>
      </c>
      <c r="F5" s="18" t="str">
        <f>IF(E5="No","Fee Based","Tuition")</f>
        <v>Tuition</v>
      </c>
      <c r="G5" s="18">
        <v>1084</v>
      </c>
      <c r="H5" s="18">
        <v>2302</v>
      </c>
      <c r="I5" s="18">
        <v>1145</v>
      </c>
      <c r="J5" s="18">
        <v>1823</v>
      </c>
      <c r="K5" s="18">
        <v>1138</v>
      </c>
      <c r="L5" s="18" t="s">
        <v>3</v>
      </c>
    </row>
    <row r="6" spans="1:12" x14ac:dyDescent="0.25">
      <c r="A6" s="3" t="s">
        <v>540</v>
      </c>
      <c r="B6" s="3" t="s">
        <v>157</v>
      </c>
      <c r="C6" s="3" t="s">
        <v>538</v>
      </c>
      <c r="D6" s="15" t="s">
        <v>11</v>
      </c>
      <c r="F6" t="s">
        <v>502</v>
      </c>
      <c r="G6" s="18">
        <v>1084</v>
      </c>
      <c r="H6" s="18">
        <v>1084</v>
      </c>
      <c r="I6" s="18">
        <v>756</v>
      </c>
      <c r="J6" s="18">
        <v>1680</v>
      </c>
      <c r="K6" t="s">
        <v>501</v>
      </c>
      <c r="L6" s="18" t="s">
        <v>3</v>
      </c>
    </row>
    <row r="7" spans="1:12" x14ac:dyDescent="0.25">
      <c r="A7" s="3" t="s">
        <v>540</v>
      </c>
      <c r="B7" s="3" t="s">
        <v>157</v>
      </c>
      <c r="C7" s="3" t="s">
        <v>539</v>
      </c>
      <c r="D7" s="15" t="s">
        <v>11</v>
      </c>
      <c r="F7" t="s">
        <v>502</v>
      </c>
      <c r="G7" s="18">
        <v>1084</v>
      </c>
      <c r="H7" s="18">
        <v>1084</v>
      </c>
      <c r="I7" s="18">
        <v>756</v>
      </c>
      <c r="J7" s="18">
        <v>1680</v>
      </c>
      <c r="K7" t="s">
        <v>501</v>
      </c>
      <c r="L7" s="18" t="s">
        <v>3</v>
      </c>
    </row>
    <row r="8" spans="1:12" x14ac:dyDescent="0.25">
      <c r="A8" t="s">
        <v>504</v>
      </c>
      <c r="B8" s="19" t="s">
        <v>450</v>
      </c>
      <c r="C8" s="19" t="s">
        <v>451</v>
      </c>
      <c r="D8" s="19" t="s">
        <v>507</v>
      </c>
      <c r="E8" s="19" t="s">
        <v>2</v>
      </c>
      <c r="F8" s="18" t="str">
        <f>IF(E8="No","Fee Based","Tuition")</f>
        <v>Fee Based</v>
      </c>
      <c r="G8" s="18">
        <v>925</v>
      </c>
      <c r="H8" s="18">
        <v>925</v>
      </c>
      <c r="I8" s="18">
        <v>0</v>
      </c>
      <c r="J8" s="18">
        <v>0</v>
      </c>
      <c r="K8" s="18" t="s">
        <v>501</v>
      </c>
      <c r="L8" s="18" t="s">
        <v>2</v>
      </c>
    </row>
    <row r="9" spans="1:12" x14ac:dyDescent="0.25">
      <c r="A9" s="1" t="s">
        <v>1501</v>
      </c>
      <c r="B9" s="20" t="s">
        <v>154</v>
      </c>
      <c r="C9" s="20" t="s">
        <v>155</v>
      </c>
      <c r="D9" s="20" t="s">
        <v>156</v>
      </c>
      <c r="E9" s="20" t="s">
        <v>3</v>
      </c>
      <c r="F9" s="21" t="str">
        <f>IF(E9="No","Fee Based","Tuition")</f>
        <v>Tuition</v>
      </c>
      <c r="G9" s="21">
        <v>1084</v>
      </c>
      <c r="H9" s="21">
        <v>2302</v>
      </c>
      <c r="I9" s="21">
        <v>1145</v>
      </c>
      <c r="J9" s="21">
        <v>1823</v>
      </c>
      <c r="K9" s="21">
        <v>1138</v>
      </c>
      <c r="L9" s="21" t="s">
        <v>3</v>
      </c>
    </row>
    <row r="10" spans="1:12" x14ac:dyDescent="0.25">
      <c r="A10" s="1" t="s">
        <v>1501</v>
      </c>
      <c r="B10" s="20" t="s">
        <v>161</v>
      </c>
      <c r="C10" s="20" t="s">
        <v>162</v>
      </c>
      <c r="D10" s="20" t="s">
        <v>156</v>
      </c>
      <c r="E10" s="20" t="s">
        <v>3</v>
      </c>
      <c r="F10" s="21" t="str">
        <f>IF(E10="No","Fee Based","Tuition")</f>
        <v>Tuition</v>
      </c>
      <c r="G10" s="21">
        <v>1084</v>
      </c>
      <c r="H10" s="21">
        <v>2302</v>
      </c>
      <c r="I10" s="21">
        <v>1145</v>
      </c>
      <c r="J10" s="21">
        <v>1823</v>
      </c>
      <c r="K10" s="21">
        <v>1138</v>
      </c>
      <c r="L10" s="21" t="s">
        <v>3</v>
      </c>
    </row>
    <row r="11" spans="1:12" x14ac:dyDescent="0.25">
      <c r="A11" t="s">
        <v>513</v>
      </c>
      <c r="B11" s="19" t="s">
        <v>113</v>
      </c>
      <c r="C11" s="19" t="s">
        <v>114</v>
      </c>
      <c r="D11" s="19" t="s">
        <v>14</v>
      </c>
      <c r="E11" s="19" t="s">
        <v>2</v>
      </c>
      <c r="F11" s="18" t="str">
        <f>IF(E11="No","Fee Based","Tuition")</f>
        <v>Fee Based</v>
      </c>
      <c r="G11" s="18">
        <v>1300</v>
      </c>
      <c r="H11" s="18">
        <v>1300</v>
      </c>
      <c r="I11" s="18">
        <v>0</v>
      </c>
      <c r="J11" s="18">
        <v>0</v>
      </c>
      <c r="K11" s="18" t="s">
        <v>501</v>
      </c>
      <c r="L11" s="18" t="s">
        <v>2</v>
      </c>
    </row>
    <row r="13" spans="1:12" x14ac:dyDescent="0.25">
      <c r="A13" s="1" t="s">
        <v>510</v>
      </c>
      <c r="B13" s="20" t="s">
        <v>49</v>
      </c>
      <c r="C13" s="20" t="s">
        <v>50</v>
      </c>
      <c r="D13" s="20" t="s">
        <v>48</v>
      </c>
      <c r="E13" s="20" t="s">
        <v>3</v>
      </c>
      <c r="F13" s="21" t="str">
        <f t="shared" ref="F13:F24" si="0">IF(E13="No","Fee Based","Tuition")</f>
        <v>Tuition</v>
      </c>
      <c r="G13" s="21">
        <v>1084</v>
      </c>
      <c r="H13" s="21">
        <v>2302</v>
      </c>
      <c r="I13" s="21">
        <v>1145</v>
      </c>
      <c r="J13" s="21">
        <v>1823</v>
      </c>
      <c r="K13" s="21">
        <v>1138</v>
      </c>
      <c r="L13" s="21" t="s">
        <v>3</v>
      </c>
    </row>
    <row r="14" spans="1:12" x14ac:dyDescent="0.25">
      <c r="A14" t="s">
        <v>504</v>
      </c>
      <c r="B14" s="19" t="s">
        <v>8</v>
      </c>
      <c r="C14" s="19" t="s">
        <v>516</v>
      </c>
      <c r="D14" s="19" t="s">
        <v>9</v>
      </c>
      <c r="E14" s="19" t="s">
        <v>2</v>
      </c>
      <c r="F14" s="18" t="str">
        <f t="shared" si="0"/>
        <v>Fee Based</v>
      </c>
      <c r="G14" s="18">
        <v>925</v>
      </c>
      <c r="H14" s="18">
        <v>925</v>
      </c>
      <c r="I14" s="18">
        <v>0</v>
      </c>
      <c r="J14" s="18">
        <v>0</v>
      </c>
      <c r="K14" s="18" t="s">
        <v>501</v>
      </c>
      <c r="L14" s="18" t="s">
        <v>2</v>
      </c>
    </row>
    <row r="15" spans="1:12" x14ac:dyDescent="0.25">
      <c r="A15" t="s">
        <v>513</v>
      </c>
      <c r="B15" s="19" t="s">
        <v>125</v>
      </c>
      <c r="C15" s="19" t="s">
        <v>517</v>
      </c>
      <c r="D15" s="19" t="s">
        <v>9</v>
      </c>
      <c r="E15" s="19" t="s">
        <v>2</v>
      </c>
      <c r="F15" s="18" t="str">
        <f t="shared" si="0"/>
        <v>Fee Based</v>
      </c>
      <c r="G15" s="18">
        <v>925</v>
      </c>
      <c r="H15" s="18">
        <v>925</v>
      </c>
      <c r="I15" s="18">
        <v>0</v>
      </c>
      <c r="J15" s="18">
        <v>0</v>
      </c>
      <c r="K15" s="18" t="s">
        <v>501</v>
      </c>
      <c r="L15" s="18" t="s">
        <v>2</v>
      </c>
    </row>
    <row r="16" spans="1:12" x14ac:dyDescent="0.25">
      <c r="A16" t="s">
        <v>513</v>
      </c>
      <c r="B16" s="23" t="s">
        <v>217</v>
      </c>
      <c r="C16" s="19" t="s">
        <v>548</v>
      </c>
      <c r="D16" s="19" t="s">
        <v>9</v>
      </c>
      <c r="E16" s="19" t="s">
        <v>3</v>
      </c>
      <c r="F16" s="18" t="str">
        <f t="shared" si="0"/>
        <v>Tuition</v>
      </c>
      <c r="G16" s="18"/>
      <c r="H16" s="18"/>
      <c r="I16" s="18"/>
      <c r="J16" s="18"/>
      <c r="K16" s="18"/>
      <c r="L16" s="18"/>
    </row>
    <row r="17" spans="1:12" x14ac:dyDescent="0.25">
      <c r="A17" t="s">
        <v>513</v>
      </c>
      <c r="B17" s="19" t="s">
        <v>224</v>
      </c>
      <c r="C17" s="19" t="s">
        <v>225</v>
      </c>
      <c r="D17" s="19" t="s">
        <v>9</v>
      </c>
      <c r="E17" s="19" t="s">
        <v>2</v>
      </c>
      <c r="F17" s="18" t="str">
        <f t="shared" si="0"/>
        <v>Fee Based</v>
      </c>
      <c r="G17" s="18">
        <v>925</v>
      </c>
      <c r="H17" s="18">
        <v>925</v>
      </c>
      <c r="I17" s="18">
        <v>0</v>
      </c>
      <c r="J17" s="18">
        <v>0</v>
      </c>
      <c r="K17" s="18" t="s">
        <v>501</v>
      </c>
      <c r="L17" s="18" t="s">
        <v>2</v>
      </c>
    </row>
    <row r="18" spans="1:12" x14ac:dyDescent="0.25">
      <c r="A18" t="s">
        <v>513</v>
      </c>
      <c r="B18" s="19" t="s">
        <v>279</v>
      </c>
      <c r="C18" s="19" t="s">
        <v>280</v>
      </c>
      <c r="D18" s="19" t="s">
        <v>9</v>
      </c>
      <c r="E18" s="19" t="s">
        <v>2</v>
      </c>
      <c r="F18" s="18" t="str">
        <f t="shared" si="0"/>
        <v>Fee Based</v>
      </c>
      <c r="G18" s="18">
        <v>925</v>
      </c>
      <c r="H18" s="18">
        <v>925</v>
      </c>
      <c r="I18" s="18">
        <v>0</v>
      </c>
      <c r="J18" s="18">
        <v>0</v>
      </c>
      <c r="K18" s="18" t="s">
        <v>501</v>
      </c>
      <c r="L18" s="18" t="s">
        <v>2</v>
      </c>
    </row>
    <row r="19" spans="1:12" x14ac:dyDescent="0.25">
      <c r="A19" t="s">
        <v>513</v>
      </c>
      <c r="B19" s="19" t="s">
        <v>341</v>
      </c>
      <c r="C19" s="19" t="s">
        <v>342</v>
      </c>
      <c r="D19" s="19" t="s">
        <v>9</v>
      </c>
      <c r="E19" s="19" t="s">
        <v>2</v>
      </c>
      <c r="F19" s="18" t="str">
        <f t="shared" si="0"/>
        <v>Fee Based</v>
      </c>
      <c r="G19" s="18">
        <v>1200</v>
      </c>
      <c r="H19" s="18">
        <v>1200</v>
      </c>
      <c r="I19" s="18">
        <v>0</v>
      </c>
      <c r="J19" s="18">
        <v>0</v>
      </c>
      <c r="K19" s="18" t="s">
        <v>501</v>
      </c>
      <c r="L19" s="18" t="s">
        <v>2</v>
      </c>
    </row>
    <row r="20" spans="1:12" x14ac:dyDescent="0.25">
      <c r="A20" t="s">
        <v>511</v>
      </c>
      <c r="B20" s="19" t="s">
        <v>343</v>
      </c>
      <c r="C20" s="19" t="s">
        <v>344</v>
      </c>
      <c r="D20" s="19" t="s">
        <v>9</v>
      </c>
      <c r="E20" s="19" t="s">
        <v>2</v>
      </c>
      <c r="F20" s="18" t="str">
        <f t="shared" si="0"/>
        <v>Fee Based</v>
      </c>
      <c r="G20" s="18">
        <v>1200</v>
      </c>
      <c r="H20" s="18">
        <v>1200</v>
      </c>
      <c r="I20" s="18">
        <v>0</v>
      </c>
      <c r="J20" s="18">
        <v>0</v>
      </c>
      <c r="K20" s="18" t="s">
        <v>501</v>
      </c>
      <c r="L20" s="18" t="s">
        <v>2</v>
      </c>
    </row>
    <row r="21" spans="1:12" x14ac:dyDescent="0.25">
      <c r="A21" t="s">
        <v>513</v>
      </c>
      <c r="B21" s="19" t="s">
        <v>351</v>
      </c>
      <c r="C21" s="19" t="s">
        <v>352</v>
      </c>
      <c r="D21" s="19" t="s">
        <v>9</v>
      </c>
      <c r="E21" s="19" t="s">
        <v>2</v>
      </c>
      <c r="F21" s="18" t="str">
        <f t="shared" si="0"/>
        <v>Fee Based</v>
      </c>
      <c r="G21" s="18">
        <v>1200</v>
      </c>
      <c r="H21" s="18">
        <v>1200</v>
      </c>
      <c r="I21" s="18">
        <v>0</v>
      </c>
      <c r="J21" s="18">
        <v>0</v>
      </c>
      <c r="K21" s="18" t="s">
        <v>501</v>
      </c>
      <c r="L21" s="18" t="s">
        <v>2</v>
      </c>
    </row>
    <row r="22" spans="1:12" x14ac:dyDescent="0.25">
      <c r="A22" t="s">
        <v>513</v>
      </c>
      <c r="B22" s="23" t="s">
        <v>358</v>
      </c>
      <c r="C22" s="19" t="s">
        <v>359</v>
      </c>
      <c r="D22" s="19" t="s">
        <v>9</v>
      </c>
      <c r="E22" s="19" t="s">
        <v>3</v>
      </c>
      <c r="F22" s="18" t="str">
        <f t="shared" si="0"/>
        <v>Tuition</v>
      </c>
      <c r="G22" s="18"/>
      <c r="H22" s="18"/>
      <c r="I22" s="18"/>
      <c r="J22" s="18"/>
      <c r="K22" s="18"/>
      <c r="L22" s="18"/>
    </row>
    <row r="23" spans="1:12" x14ac:dyDescent="0.25">
      <c r="A23" t="s">
        <v>513</v>
      </c>
      <c r="B23" s="19" t="s">
        <v>362</v>
      </c>
      <c r="C23" s="19" t="s">
        <v>519</v>
      </c>
      <c r="D23" s="19" t="s">
        <v>9</v>
      </c>
      <c r="E23" s="19" t="s">
        <v>3</v>
      </c>
      <c r="F23" s="18" t="str">
        <f t="shared" si="0"/>
        <v>Tuition</v>
      </c>
      <c r="G23" s="18"/>
      <c r="H23" s="18"/>
      <c r="I23" s="18"/>
      <c r="J23" s="18"/>
      <c r="K23" s="18"/>
      <c r="L23" s="18"/>
    </row>
    <row r="24" spans="1:12" x14ac:dyDescent="0.25">
      <c r="A24" t="s">
        <v>513</v>
      </c>
      <c r="B24" s="19" t="s">
        <v>370</v>
      </c>
      <c r="C24" s="19" t="s">
        <v>371</v>
      </c>
      <c r="D24" s="19" t="s">
        <v>9</v>
      </c>
      <c r="E24" s="19" t="s">
        <v>2</v>
      </c>
      <c r="F24" s="18" t="str">
        <f t="shared" si="0"/>
        <v>Fee Based</v>
      </c>
      <c r="G24" s="18">
        <v>925</v>
      </c>
      <c r="H24" s="18">
        <v>925</v>
      </c>
      <c r="I24" s="18">
        <v>0</v>
      </c>
      <c r="J24" s="18">
        <v>0</v>
      </c>
      <c r="K24" s="18" t="s">
        <v>501</v>
      </c>
      <c r="L24" s="18" t="s">
        <v>2</v>
      </c>
    </row>
    <row r="27" spans="1:12" x14ac:dyDescent="0.25">
      <c r="A27" s="1" t="s">
        <v>510</v>
      </c>
      <c r="B27" s="20" t="s">
        <v>314</v>
      </c>
      <c r="C27" s="20" t="s">
        <v>315</v>
      </c>
      <c r="D27" s="20" t="s">
        <v>130</v>
      </c>
      <c r="E27" s="20" t="s">
        <v>3</v>
      </c>
      <c r="F27" s="21" t="str">
        <f t="shared" ref="F27:F32" si="1">IF(E27="No","Fee Based","Tuition")</f>
        <v>Tuition</v>
      </c>
      <c r="G27" s="21">
        <v>1084</v>
      </c>
      <c r="H27" s="21">
        <v>2302</v>
      </c>
      <c r="I27" s="21">
        <v>1145</v>
      </c>
      <c r="J27" s="21">
        <v>1823</v>
      </c>
      <c r="K27" s="21">
        <v>1138</v>
      </c>
      <c r="L27" s="21" t="s">
        <v>3</v>
      </c>
    </row>
    <row r="28" spans="1:12" x14ac:dyDescent="0.25">
      <c r="A28" s="1" t="s">
        <v>511</v>
      </c>
      <c r="B28" s="20" t="s">
        <v>316</v>
      </c>
      <c r="C28" s="20" t="s">
        <v>317</v>
      </c>
      <c r="D28" s="20" t="s">
        <v>130</v>
      </c>
      <c r="E28" s="20" t="s">
        <v>3</v>
      </c>
      <c r="F28" s="21" t="str">
        <f t="shared" si="1"/>
        <v>Tuition</v>
      </c>
      <c r="G28" s="21">
        <v>1084</v>
      </c>
      <c r="H28" s="21">
        <v>2302</v>
      </c>
      <c r="I28" s="21">
        <v>1145</v>
      </c>
      <c r="J28" s="21">
        <v>1823</v>
      </c>
      <c r="K28" s="21">
        <v>1138</v>
      </c>
      <c r="L28" s="21" t="s">
        <v>3</v>
      </c>
    </row>
    <row r="29" spans="1:12" x14ac:dyDescent="0.25">
      <c r="A29" t="s">
        <v>513</v>
      </c>
      <c r="B29" s="19" t="s">
        <v>336</v>
      </c>
      <c r="C29" s="19" t="s">
        <v>337</v>
      </c>
      <c r="D29" s="19" t="s">
        <v>40</v>
      </c>
      <c r="E29" s="19" t="s">
        <v>3</v>
      </c>
      <c r="F29" s="18" t="str">
        <f t="shared" si="1"/>
        <v>Tuition</v>
      </c>
      <c r="G29" s="18"/>
      <c r="H29" s="18"/>
      <c r="I29" s="18"/>
      <c r="J29" s="18"/>
      <c r="K29" s="18"/>
      <c r="L29" s="18"/>
    </row>
    <row r="30" spans="1:12" x14ac:dyDescent="0.25">
      <c r="A30" t="s">
        <v>513</v>
      </c>
      <c r="B30" s="19" t="s">
        <v>363</v>
      </c>
      <c r="C30" s="19" t="s">
        <v>364</v>
      </c>
      <c r="D30" s="19" t="s">
        <v>365</v>
      </c>
      <c r="E30" s="19" t="s">
        <v>2</v>
      </c>
      <c r="F30" s="18" t="str">
        <f t="shared" si="1"/>
        <v>Fee Based</v>
      </c>
      <c r="G30" s="18">
        <v>1300</v>
      </c>
      <c r="H30" s="18">
        <v>1300</v>
      </c>
      <c r="I30" s="18">
        <v>0</v>
      </c>
      <c r="J30" s="18">
        <v>0</v>
      </c>
      <c r="K30" s="18" t="s">
        <v>501</v>
      </c>
      <c r="L30" s="18"/>
    </row>
    <row r="31" spans="1:12" x14ac:dyDescent="0.25">
      <c r="A31" t="s">
        <v>513</v>
      </c>
      <c r="B31" s="19" t="s">
        <v>22</v>
      </c>
      <c r="C31" s="19" t="s">
        <v>23</v>
      </c>
      <c r="D31" s="19" t="s">
        <v>24</v>
      </c>
      <c r="E31" s="19" t="s">
        <v>3</v>
      </c>
      <c r="F31" s="18" t="str">
        <f t="shared" si="1"/>
        <v>Tuition</v>
      </c>
      <c r="G31" s="18"/>
      <c r="H31" s="18"/>
      <c r="I31" s="18"/>
      <c r="J31" s="18"/>
      <c r="K31" s="18"/>
      <c r="L31" s="18"/>
    </row>
    <row r="32" spans="1:12" x14ac:dyDescent="0.25">
      <c r="A32" t="s">
        <v>510</v>
      </c>
      <c r="B32" s="19" t="s">
        <v>455</v>
      </c>
      <c r="C32" s="19" t="s">
        <v>456</v>
      </c>
      <c r="D32" s="19" t="s">
        <v>24</v>
      </c>
      <c r="E32" s="19" t="s">
        <v>3</v>
      </c>
      <c r="F32" s="18" t="str">
        <f t="shared" si="1"/>
        <v>Tuition</v>
      </c>
      <c r="G32" s="18">
        <v>1084</v>
      </c>
      <c r="H32" s="18">
        <v>2302</v>
      </c>
      <c r="I32" s="18">
        <v>1145</v>
      </c>
      <c r="J32" s="18">
        <v>1823</v>
      </c>
      <c r="K32" s="18">
        <v>1138</v>
      </c>
      <c r="L32" s="18" t="s">
        <v>3</v>
      </c>
    </row>
    <row r="33" spans="1:12" x14ac:dyDescent="0.25">
      <c r="A33" t="s">
        <v>510</v>
      </c>
      <c r="B33" s="19" t="s">
        <v>455</v>
      </c>
      <c r="C33" s="19" t="s">
        <v>457</v>
      </c>
      <c r="D33" s="19" t="s">
        <v>24</v>
      </c>
      <c r="E33" s="19" t="s">
        <v>3</v>
      </c>
      <c r="F33" s="18" t="s">
        <v>502</v>
      </c>
      <c r="G33" s="18">
        <v>880</v>
      </c>
      <c r="H33" s="18">
        <v>880</v>
      </c>
      <c r="I33" s="18">
        <v>0</v>
      </c>
      <c r="J33" s="18">
        <v>0</v>
      </c>
      <c r="K33" s="18" t="s">
        <v>501</v>
      </c>
      <c r="L33" s="18" t="s">
        <v>2</v>
      </c>
    </row>
    <row r="34" spans="1:12" x14ac:dyDescent="0.25">
      <c r="A34" t="s">
        <v>513</v>
      </c>
      <c r="B34" s="19" t="s">
        <v>483</v>
      </c>
      <c r="C34" s="19" t="s">
        <v>484</v>
      </c>
      <c r="D34" s="19" t="s">
        <v>24</v>
      </c>
      <c r="E34" s="19" t="s">
        <v>2</v>
      </c>
      <c r="F34" s="18" t="str">
        <f>IF(E34="No","Fee Based","Tuition")</f>
        <v>Fee Based</v>
      </c>
      <c r="G34" s="18">
        <v>1000</v>
      </c>
      <c r="H34" s="18"/>
      <c r="I34" s="18">
        <v>0</v>
      </c>
      <c r="J34" s="18">
        <v>0</v>
      </c>
      <c r="K34" s="18" t="s">
        <v>501</v>
      </c>
    </row>
    <row r="35" spans="1:12" x14ac:dyDescent="0.25">
      <c r="A35" t="s">
        <v>510</v>
      </c>
      <c r="B35" s="19" t="s">
        <v>485</v>
      </c>
      <c r="C35" s="19" t="s">
        <v>486</v>
      </c>
      <c r="D35" s="19" t="s">
        <v>24</v>
      </c>
      <c r="E35" s="19" t="s">
        <v>3</v>
      </c>
      <c r="F35" s="18" t="str">
        <f>IF(E35="No","Fee Based","Tuition")</f>
        <v>Tuition</v>
      </c>
      <c r="G35" s="18">
        <v>1084</v>
      </c>
      <c r="H35" s="18">
        <v>2302</v>
      </c>
      <c r="I35" s="18">
        <v>1145</v>
      </c>
      <c r="J35" s="18">
        <v>1823</v>
      </c>
      <c r="K35" s="18">
        <v>1138</v>
      </c>
      <c r="L35" s="18" t="s">
        <v>3</v>
      </c>
    </row>
    <row r="36" spans="1:12" x14ac:dyDescent="0.25">
      <c r="A36" t="s">
        <v>510</v>
      </c>
      <c r="B36" s="19"/>
      <c r="C36" s="19" t="s">
        <v>1482</v>
      </c>
      <c r="D36" s="19"/>
      <c r="E36" s="19"/>
      <c r="F36" s="18"/>
      <c r="G36" s="18"/>
      <c r="H36" s="18"/>
      <c r="I36" s="18"/>
      <c r="J36" s="18"/>
      <c r="K36" s="18"/>
      <c r="L36" s="18"/>
    </row>
    <row r="37" spans="1:12" x14ac:dyDescent="0.25">
      <c r="A37" t="s">
        <v>510</v>
      </c>
      <c r="B37" s="19" t="s">
        <v>197</v>
      </c>
      <c r="C37" s="19" t="s">
        <v>198</v>
      </c>
      <c r="D37" s="19" t="s">
        <v>1</v>
      </c>
      <c r="E37" s="19" t="s">
        <v>2</v>
      </c>
      <c r="F37" s="18" t="str">
        <f>IF(E37="No","Fee Based","Tuition")</f>
        <v>Fee Based</v>
      </c>
      <c r="G37" s="18">
        <v>1250</v>
      </c>
      <c r="H37" s="18">
        <v>1250</v>
      </c>
      <c r="I37" s="18">
        <v>0</v>
      </c>
      <c r="J37" s="18">
        <v>0</v>
      </c>
      <c r="K37" s="18" t="s">
        <v>501</v>
      </c>
      <c r="L37" s="18" t="s">
        <v>2</v>
      </c>
    </row>
    <row r="38" spans="1:12" ht="90" x14ac:dyDescent="0.25">
      <c r="A38" t="s">
        <v>510</v>
      </c>
      <c r="B38" s="19" t="s">
        <v>455</v>
      </c>
      <c r="C38" s="31" t="s">
        <v>1525</v>
      </c>
      <c r="D38" s="19" t="s">
        <v>24</v>
      </c>
      <c r="E38" s="18" t="s">
        <v>1522</v>
      </c>
      <c r="F38" s="18">
        <v>1084</v>
      </c>
      <c r="G38" s="18">
        <v>2302</v>
      </c>
      <c r="H38" s="18">
        <v>563</v>
      </c>
      <c r="I38" s="18">
        <v>752</v>
      </c>
      <c r="J38" s="28"/>
      <c r="K38" s="18" t="s">
        <v>3</v>
      </c>
    </row>
    <row r="39" spans="1:12" ht="60" x14ac:dyDescent="0.25">
      <c r="A39" t="s">
        <v>510</v>
      </c>
      <c r="B39" s="19" t="s">
        <v>455</v>
      </c>
      <c r="C39" s="31" t="s">
        <v>1524</v>
      </c>
      <c r="D39" s="19" t="s">
        <v>24</v>
      </c>
      <c r="E39" s="18" t="s">
        <v>502</v>
      </c>
      <c r="F39" s="28"/>
      <c r="G39" s="28"/>
      <c r="H39" s="28"/>
      <c r="I39" s="28"/>
      <c r="J39" s="28"/>
      <c r="K39" s="28"/>
    </row>
    <row r="40" spans="1:12" x14ac:dyDescent="0.25">
      <c r="A40" t="s">
        <v>511</v>
      </c>
      <c r="B40" s="29"/>
      <c r="C40" s="31" t="s">
        <v>1523</v>
      </c>
      <c r="D40" s="30"/>
      <c r="E40" s="30" t="s">
        <v>1522</v>
      </c>
      <c r="F40" s="18">
        <v>1658</v>
      </c>
      <c r="G40" s="18">
        <v>3223</v>
      </c>
      <c r="H40" s="18">
        <v>1452</v>
      </c>
      <c r="I40" s="18">
        <v>2282</v>
      </c>
      <c r="J40" s="29"/>
      <c r="K40" s="18" t="s">
        <v>3</v>
      </c>
    </row>
    <row r="47" spans="1:12" x14ac:dyDescent="0.25">
      <c r="A47" t="s">
        <v>1532</v>
      </c>
    </row>
    <row r="48" spans="1:12" x14ac:dyDescent="0.25">
      <c r="A48" t="s">
        <v>513</v>
      </c>
      <c r="B48" s="19" t="s">
        <v>218</v>
      </c>
      <c r="C48" s="19" t="s">
        <v>219</v>
      </c>
      <c r="D48" s="19" t="s">
        <v>1</v>
      </c>
      <c r="E48" s="28"/>
      <c r="F48" s="28"/>
      <c r="G48" s="28"/>
      <c r="H48" s="28"/>
      <c r="I48" s="28"/>
      <c r="J48" s="28"/>
      <c r="K48" s="28"/>
      <c r="L48" s="18"/>
    </row>
  </sheetData>
  <sortState xmlns:xlrd2="http://schemas.microsoft.com/office/spreadsheetml/2017/richdata2" ref="A1:L36">
    <sortCondition ref="D1:D36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268E-D83A-437A-A23E-A5E942A75A2F}">
  <sheetPr>
    <tabColor rgb="FF92D050"/>
  </sheetPr>
  <dimension ref="A1:M415"/>
  <sheetViews>
    <sheetView zoomScale="85" zoomScaleNormal="85" workbookViewId="0">
      <pane ySplit="1" topLeftCell="A2" activePane="bottomLeft" state="frozen"/>
      <selection activeCell="I560" sqref="I560"/>
      <selection pane="bottomLeft" activeCell="A15" sqref="A15"/>
    </sheetView>
  </sheetViews>
  <sheetFormatPr defaultRowHeight="15" zeroHeight="1" x14ac:dyDescent="0.25"/>
  <cols>
    <col min="1" max="1" width="27.85546875" bestFit="1" customWidth="1"/>
    <col min="2" max="2" width="14.42578125" bestFit="1" customWidth="1"/>
    <col min="3" max="3" width="64.85546875" customWidth="1"/>
    <col min="4" max="4" width="27.5703125" customWidth="1"/>
    <col min="5" max="5" width="16.7109375" customWidth="1"/>
    <col min="6" max="6" width="9.42578125" customWidth="1"/>
    <col min="10" max="10" width="31.42578125" customWidth="1"/>
    <col min="12" max="12" width="11.42578125" customWidth="1"/>
    <col min="13" max="13" width="73.28515625" customWidth="1"/>
  </cols>
  <sheetData>
    <row r="1" spans="1:13" s="27" customFormat="1" ht="75" x14ac:dyDescent="0.25">
      <c r="A1" s="26" t="s">
        <v>503</v>
      </c>
      <c r="B1" s="26" t="s">
        <v>512</v>
      </c>
      <c r="C1" s="26" t="s">
        <v>1518</v>
      </c>
      <c r="D1" s="26" t="s">
        <v>1520</v>
      </c>
      <c r="E1" s="26" t="s">
        <v>496</v>
      </c>
      <c r="F1" s="26" t="s">
        <v>534</v>
      </c>
      <c r="G1" s="26" t="s">
        <v>533</v>
      </c>
      <c r="H1" s="26" t="s">
        <v>497</v>
      </c>
      <c r="I1" s="26" t="s">
        <v>498</v>
      </c>
      <c r="J1" s="26" t="s">
        <v>499</v>
      </c>
      <c r="K1" s="26" t="s">
        <v>500</v>
      </c>
      <c r="L1" s="26" t="s">
        <v>1545</v>
      </c>
      <c r="M1" s="26" t="s">
        <v>1544</v>
      </c>
    </row>
    <row r="2" spans="1:13" x14ac:dyDescent="0.25">
      <c r="A2" s="1" t="s">
        <v>509</v>
      </c>
      <c r="B2" s="19" t="s">
        <v>0</v>
      </c>
      <c r="C2" s="19" t="s">
        <v>1487</v>
      </c>
      <c r="D2" s="19" t="s">
        <v>1</v>
      </c>
      <c r="E2" s="18" t="s">
        <v>502</v>
      </c>
      <c r="F2" s="18">
        <v>1125</v>
      </c>
      <c r="G2" s="18">
        <v>1125</v>
      </c>
      <c r="H2" s="18">
        <v>0</v>
      </c>
      <c r="I2" s="18">
        <v>0</v>
      </c>
      <c r="J2" s="18" t="s">
        <v>501</v>
      </c>
      <c r="K2" s="18" t="s">
        <v>2</v>
      </c>
      <c r="L2" s="18" t="str">
        <f>IF(J2="N/A","No","Yes")</f>
        <v>No</v>
      </c>
      <c r="M2" s="18" t="str">
        <f>IF(ISNUMBER(SEARCH("eCampus",A2)),"62+ Waiver Not Eligible; Other Waviers Capped at Grad In-State Full-time Tuition Rate",IF(ISNUMBER(SEARCH("Fee",E2)),"Yes - Waiver Amount Capped at Grad In-State Full-time Tuition Rate","Yes"))</f>
        <v>Yes - Waiver Amount Capped at Grad In-State Full-time Tuition Rate</v>
      </c>
    </row>
    <row r="3" spans="1:13" x14ac:dyDescent="0.25">
      <c r="A3" t="s">
        <v>509</v>
      </c>
      <c r="B3" s="19" t="s">
        <v>81</v>
      </c>
      <c r="C3" s="19" t="s">
        <v>1488</v>
      </c>
      <c r="D3" s="19" t="s">
        <v>1</v>
      </c>
      <c r="E3" s="18" t="s">
        <v>502</v>
      </c>
      <c r="F3" s="18">
        <v>1250</v>
      </c>
      <c r="G3" s="18">
        <v>1250</v>
      </c>
      <c r="H3" s="18">
        <v>0</v>
      </c>
      <c r="I3" s="18">
        <v>0</v>
      </c>
      <c r="J3" s="18" t="s">
        <v>501</v>
      </c>
      <c r="K3" s="18" t="s">
        <v>2</v>
      </c>
      <c r="L3" s="18" t="str">
        <f t="shared" ref="L3:L66" si="0">IF(J3="N/A","No","Yes")</f>
        <v>No</v>
      </c>
      <c r="M3" s="18" t="str">
        <f t="shared" ref="M3:M66" si="1">IF(ISNUMBER(SEARCH("eCampus",A3)),"62+ Waiver Not Eligible; Other Waviers Capped at Grad In-State Full-time Tuition Rate",IF(ISNUMBER(SEARCH("Fee",E3)),"Yes - Waiver Amount Capped at Grad In-State Full-time Tuition Rate","Yes"))</f>
        <v>Yes - Waiver Amount Capped at Grad In-State Full-time Tuition Rate</v>
      </c>
    </row>
    <row r="4" spans="1:13" x14ac:dyDescent="0.25">
      <c r="A4" t="s">
        <v>509</v>
      </c>
      <c r="B4" s="19" t="s">
        <v>131</v>
      </c>
      <c r="C4" s="19" t="s">
        <v>1489</v>
      </c>
      <c r="D4" s="19" t="s">
        <v>1</v>
      </c>
      <c r="E4" s="18" t="s">
        <v>502</v>
      </c>
      <c r="F4" s="18">
        <v>1250</v>
      </c>
      <c r="G4" s="18">
        <v>1250</v>
      </c>
      <c r="H4" s="18">
        <v>0</v>
      </c>
      <c r="I4" s="18">
        <v>0</v>
      </c>
      <c r="J4" s="18" t="s">
        <v>501</v>
      </c>
      <c r="K4" s="18" t="s">
        <v>2</v>
      </c>
      <c r="L4" s="18" t="str">
        <f t="shared" si="0"/>
        <v>No</v>
      </c>
      <c r="M4" s="18" t="str">
        <f t="shared" si="1"/>
        <v>Yes - Waiver Amount Capped at Grad In-State Full-time Tuition Rate</v>
      </c>
    </row>
    <row r="5" spans="1:13" x14ac:dyDescent="0.25">
      <c r="A5" t="s">
        <v>509</v>
      </c>
      <c r="B5" s="20" t="s">
        <v>564</v>
      </c>
      <c r="C5" s="19" t="s">
        <v>1490</v>
      </c>
      <c r="D5" s="19" t="s">
        <v>1</v>
      </c>
      <c r="E5" s="18" t="s">
        <v>502</v>
      </c>
      <c r="F5" s="18">
        <v>1125</v>
      </c>
      <c r="G5" s="18">
        <v>1125</v>
      </c>
      <c r="H5" s="18">
        <v>0</v>
      </c>
      <c r="I5" s="18">
        <v>0</v>
      </c>
      <c r="J5" s="18" t="s">
        <v>501</v>
      </c>
      <c r="K5" s="18" t="s">
        <v>2</v>
      </c>
      <c r="L5" s="18" t="str">
        <f t="shared" si="0"/>
        <v>No</v>
      </c>
      <c r="M5" s="18" t="str">
        <f t="shared" si="1"/>
        <v>Yes - Waiver Amount Capped at Grad In-State Full-time Tuition Rate</v>
      </c>
    </row>
    <row r="6" spans="1:13" x14ac:dyDescent="0.25">
      <c r="A6" t="s">
        <v>509</v>
      </c>
      <c r="B6" s="19" t="s">
        <v>196</v>
      </c>
      <c r="C6" s="19" t="s">
        <v>1491</v>
      </c>
      <c r="D6" s="19" t="s">
        <v>1</v>
      </c>
      <c r="E6" s="18" t="s">
        <v>502</v>
      </c>
      <c r="F6" s="18">
        <v>1500</v>
      </c>
      <c r="G6" s="18">
        <v>1500</v>
      </c>
      <c r="H6" s="18">
        <v>0</v>
      </c>
      <c r="I6" s="18">
        <v>0</v>
      </c>
      <c r="J6" s="18" t="s">
        <v>501</v>
      </c>
      <c r="K6" s="18" t="s">
        <v>2</v>
      </c>
      <c r="L6" s="18" t="str">
        <f t="shared" si="0"/>
        <v>No</v>
      </c>
      <c r="M6" s="18" t="str">
        <f t="shared" si="1"/>
        <v>Yes - Waiver Amount Capped at Grad In-State Full-time Tuition Rate</v>
      </c>
    </row>
    <row r="7" spans="1:13" x14ac:dyDescent="0.25">
      <c r="A7" t="s">
        <v>509</v>
      </c>
      <c r="B7" s="19" t="s">
        <v>220</v>
      </c>
      <c r="C7" s="19" t="s">
        <v>1492</v>
      </c>
      <c r="D7" s="19" t="s">
        <v>1</v>
      </c>
      <c r="E7" s="18" t="s">
        <v>502</v>
      </c>
      <c r="F7" s="18">
        <v>1250</v>
      </c>
      <c r="G7" s="18">
        <v>1250</v>
      </c>
      <c r="H7" s="18">
        <v>0</v>
      </c>
      <c r="I7" s="18">
        <v>0</v>
      </c>
      <c r="J7" s="18" t="s">
        <v>501</v>
      </c>
      <c r="K7" s="18" t="s">
        <v>2</v>
      </c>
      <c r="L7" s="18" t="str">
        <f t="shared" si="0"/>
        <v>No</v>
      </c>
      <c r="M7" s="18" t="str">
        <f t="shared" si="1"/>
        <v>Yes - Waiver Amount Capped at Grad In-State Full-time Tuition Rate</v>
      </c>
    </row>
    <row r="8" spans="1:13" x14ac:dyDescent="0.25">
      <c r="A8" t="s">
        <v>509</v>
      </c>
      <c r="B8" s="19" t="s">
        <v>221</v>
      </c>
      <c r="C8" s="19" t="s">
        <v>1493</v>
      </c>
      <c r="D8" s="19" t="s">
        <v>1</v>
      </c>
      <c r="E8" s="18" t="s">
        <v>502</v>
      </c>
      <c r="F8" s="18">
        <v>1250</v>
      </c>
      <c r="G8" s="18">
        <v>1250</v>
      </c>
      <c r="H8" s="18">
        <v>0</v>
      </c>
      <c r="I8" s="18">
        <v>0</v>
      </c>
      <c r="J8" s="18" t="s">
        <v>501</v>
      </c>
      <c r="K8" s="18" t="s">
        <v>2</v>
      </c>
      <c r="L8" s="18" t="str">
        <f t="shared" si="0"/>
        <v>No</v>
      </c>
      <c r="M8" s="18" t="str">
        <f t="shared" si="1"/>
        <v>Yes - Waiver Amount Capped at Grad In-State Full-time Tuition Rate</v>
      </c>
    </row>
    <row r="9" spans="1:13" x14ac:dyDescent="0.25">
      <c r="A9" t="s">
        <v>509</v>
      </c>
      <c r="B9" s="19" t="s">
        <v>248</v>
      </c>
      <c r="C9" s="19" t="s">
        <v>1494</v>
      </c>
      <c r="D9" s="19" t="s">
        <v>1</v>
      </c>
      <c r="E9" s="18" t="s">
        <v>502</v>
      </c>
      <c r="F9" s="18">
        <v>1250</v>
      </c>
      <c r="G9" s="18">
        <v>1250</v>
      </c>
      <c r="H9" s="18">
        <v>0</v>
      </c>
      <c r="I9" s="18">
        <v>0</v>
      </c>
      <c r="J9" s="18" t="s">
        <v>501</v>
      </c>
      <c r="K9" s="18" t="s">
        <v>2</v>
      </c>
      <c r="L9" s="18" t="str">
        <f t="shared" si="0"/>
        <v>No</v>
      </c>
      <c r="M9" s="18" t="str">
        <f t="shared" si="1"/>
        <v>Yes - Waiver Amount Capped at Grad In-State Full-time Tuition Rate</v>
      </c>
    </row>
    <row r="10" spans="1:13" x14ac:dyDescent="0.25">
      <c r="A10" t="s">
        <v>509</v>
      </c>
      <c r="B10" s="19" t="s">
        <v>424</v>
      </c>
      <c r="C10" s="19" t="s">
        <v>1495</v>
      </c>
      <c r="D10" s="19" t="s">
        <v>1</v>
      </c>
      <c r="E10" s="18" t="s">
        <v>502</v>
      </c>
      <c r="F10" s="18">
        <v>1250</v>
      </c>
      <c r="G10" s="18">
        <v>1250</v>
      </c>
      <c r="H10" s="18">
        <v>0</v>
      </c>
      <c r="I10" s="18">
        <v>0</v>
      </c>
      <c r="J10" s="18" t="s">
        <v>501</v>
      </c>
      <c r="K10" s="18" t="s">
        <v>2</v>
      </c>
      <c r="L10" s="18" t="str">
        <f t="shared" si="0"/>
        <v>No</v>
      </c>
      <c r="M10" s="18" t="str">
        <f t="shared" si="1"/>
        <v>Yes - Waiver Amount Capped at Grad In-State Full-time Tuition Rate</v>
      </c>
    </row>
    <row r="11" spans="1:13" x14ac:dyDescent="0.25">
      <c r="A11" t="s">
        <v>509</v>
      </c>
      <c r="B11" s="19" t="s">
        <v>553</v>
      </c>
      <c r="C11" s="19" t="s">
        <v>1511</v>
      </c>
      <c r="D11" s="19" t="s">
        <v>1</v>
      </c>
      <c r="E11" s="18" t="s">
        <v>502</v>
      </c>
      <c r="F11" s="18">
        <v>1250</v>
      </c>
      <c r="G11" s="18">
        <v>1250</v>
      </c>
      <c r="H11" s="18">
        <v>0</v>
      </c>
      <c r="I11" s="18">
        <v>0</v>
      </c>
      <c r="J11" s="18" t="s">
        <v>501</v>
      </c>
      <c r="K11" s="18" t="s">
        <v>2</v>
      </c>
      <c r="L11" s="18" t="str">
        <f t="shared" si="0"/>
        <v>No</v>
      </c>
      <c r="M11" s="18" t="str">
        <f t="shared" si="1"/>
        <v>Yes - Waiver Amount Capped at Grad In-State Full-time Tuition Rate</v>
      </c>
    </row>
    <row r="12" spans="1:13" x14ac:dyDescent="0.25">
      <c r="A12" t="s">
        <v>509</v>
      </c>
      <c r="B12" s="19" t="s">
        <v>480</v>
      </c>
      <c r="C12" s="19" t="s">
        <v>1496</v>
      </c>
      <c r="D12" s="19" t="s">
        <v>1</v>
      </c>
      <c r="E12" s="18" t="s">
        <v>502</v>
      </c>
      <c r="F12" s="18">
        <v>1250</v>
      </c>
      <c r="G12" s="18">
        <v>1250</v>
      </c>
      <c r="H12" s="18">
        <v>0</v>
      </c>
      <c r="I12" s="18">
        <v>0</v>
      </c>
      <c r="J12" s="18" t="s">
        <v>501</v>
      </c>
      <c r="K12" s="18" t="s">
        <v>2</v>
      </c>
      <c r="L12" s="18" t="str">
        <f t="shared" si="0"/>
        <v>No</v>
      </c>
      <c r="M12" s="18" t="str">
        <f t="shared" si="1"/>
        <v>Yes - Waiver Amount Capped at Grad In-State Full-time Tuition Rate</v>
      </c>
    </row>
    <row r="13" spans="1:13" x14ac:dyDescent="0.25">
      <c r="A13" t="s">
        <v>509</v>
      </c>
      <c r="B13" s="19" t="s">
        <v>1529</v>
      </c>
      <c r="C13" s="19" t="s">
        <v>1512</v>
      </c>
      <c r="D13" s="19" t="s">
        <v>1</v>
      </c>
      <c r="E13" s="18" t="s">
        <v>502</v>
      </c>
      <c r="F13" s="18">
        <v>1125</v>
      </c>
      <c r="G13" s="18">
        <v>1125</v>
      </c>
      <c r="H13" s="18">
        <v>0</v>
      </c>
      <c r="I13" s="18">
        <v>0</v>
      </c>
      <c r="J13" s="18" t="s">
        <v>501</v>
      </c>
      <c r="K13" s="18" t="s">
        <v>2</v>
      </c>
      <c r="L13" s="18" t="str">
        <f t="shared" si="0"/>
        <v>No</v>
      </c>
      <c r="M13" s="18" t="str">
        <f t="shared" si="1"/>
        <v>Yes - Waiver Amount Capped at Grad In-State Full-time Tuition Rate</v>
      </c>
    </row>
    <row r="14" spans="1:13" x14ac:dyDescent="0.25">
      <c r="A14" s="1" t="s">
        <v>513</v>
      </c>
      <c r="B14" s="19" t="s">
        <v>4</v>
      </c>
      <c r="C14" s="19" t="s">
        <v>5</v>
      </c>
      <c r="D14" s="19" t="s">
        <v>1</v>
      </c>
      <c r="E14" s="18" t="s">
        <v>502</v>
      </c>
      <c r="F14" s="18">
        <v>1125</v>
      </c>
      <c r="G14" s="18">
        <v>1125</v>
      </c>
      <c r="H14" s="18">
        <v>0</v>
      </c>
      <c r="I14" s="18">
        <v>0</v>
      </c>
      <c r="J14" s="18" t="s">
        <v>501</v>
      </c>
      <c r="K14" s="18" t="s">
        <v>2</v>
      </c>
      <c r="L14" s="18" t="str">
        <f t="shared" si="0"/>
        <v>No</v>
      </c>
      <c r="M14" s="18" t="str">
        <f t="shared" si="1"/>
        <v>Yes - Waiver Amount Capped at Grad In-State Full-time Tuition Rate</v>
      </c>
    </row>
    <row r="15" spans="1:13" x14ac:dyDescent="0.25">
      <c r="A15" t="s">
        <v>513</v>
      </c>
      <c r="B15" s="19" t="s">
        <v>1530</v>
      </c>
      <c r="C15" s="19" t="s">
        <v>1497</v>
      </c>
      <c r="D15" s="19" t="s">
        <v>1</v>
      </c>
      <c r="E15" s="18" t="s">
        <v>502</v>
      </c>
      <c r="F15" s="18">
        <v>1325</v>
      </c>
      <c r="G15" s="18">
        <v>1325</v>
      </c>
      <c r="H15" s="18">
        <v>0</v>
      </c>
      <c r="I15" s="18">
        <v>0</v>
      </c>
      <c r="J15" s="18" t="s">
        <v>501</v>
      </c>
      <c r="K15" s="18" t="s">
        <v>2</v>
      </c>
      <c r="L15" s="18" t="str">
        <f t="shared" si="0"/>
        <v>No</v>
      </c>
      <c r="M15" s="18" t="str">
        <f t="shared" si="1"/>
        <v>Yes - Waiver Amount Capped at Grad In-State Full-time Tuition Rate</v>
      </c>
    </row>
    <row r="16" spans="1:13" x14ac:dyDescent="0.25">
      <c r="A16" t="s">
        <v>513</v>
      </c>
      <c r="B16" s="19" t="s">
        <v>115</v>
      </c>
      <c r="C16" s="19" t="s">
        <v>116</v>
      </c>
      <c r="D16" s="19" t="s">
        <v>1</v>
      </c>
      <c r="E16" s="18" t="s">
        <v>502</v>
      </c>
      <c r="F16" s="18">
        <v>1250</v>
      </c>
      <c r="G16" s="18">
        <v>1250</v>
      </c>
      <c r="H16" s="18">
        <v>0</v>
      </c>
      <c r="I16" s="18">
        <v>0</v>
      </c>
      <c r="J16" s="18" t="s">
        <v>501</v>
      </c>
      <c r="K16" s="18" t="s">
        <v>2</v>
      </c>
      <c r="L16" s="18" t="str">
        <f t="shared" si="0"/>
        <v>No</v>
      </c>
      <c r="M16" s="18" t="str">
        <f t="shared" si="1"/>
        <v>Yes - Waiver Amount Capped at Grad In-State Full-time Tuition Rate</v>
      </c>
    </row>
    <row r="17" spans="1:13" x14ac:dyDescent="0.25">
      <c r="A17" t="s">
        <v>513</v>
      </c>
      <c r="B17" s="24" t="s">
        <v>194</v>
      </c>
      <c r="C17" s="19" t="s">
        <v>195</v>
      </c>
      <c r="D17" s="19" t="s">
        <v>1</v>
      </c>
      <c r="E17" s="18" t="s">
        <v>502</v>
      </c>
      <c r="F17" s="18">
        <v>1500</v>
      </c>
      <c r="G17" s="18">
        <v>1500</v>
      </c>
      <c r="H17" s="18">
        <v>0</v>
      </c>
      <c r="I17" s="18">
        <v>0</v>
      </c>
      <c r="J17" s="18" t="s">
        <v>501</v>
      </c>
      <c r="K17" s="18" t="s">
        <v>2</v>
      </c>
      <c r="L17" s="18" t="str">
        <f t="shared" si="0"/>
        <v>No</v>
      </c>
      <c r="M17" s="18" t="str">
        <f t="shared" si="1"/>
        <v>Yes - Waiver Amount Capped at Grad In-State Full-time Tuition Rate</v>
      </c>
    </row>
    <row r="18" spans="1:13" x14ac:dyDescent="0.25">
      <c r="A18" t="s">
        <v>513</v>
      </c>
      <c r="B18" s="19" t="s">
        <v>294</v>
      </c>
      <c r="C18" s="19" t="s">
        <v>295</v>
      </c>
      <c r="D18" s="19" t="s">
        <v>296</v>
      </c>
      <c r="E18" s="18" t="s">
        <v>502</v>
      </c>
      <c r="F18" s="18">
        <v>1250</v>
      </c>
      <c r="G18" s="18">
        <v>1250</v>
      </c>
      <c r="H18" s="18">
        <v>0</v>
      </c>
      <c r="I18" s="18">
        <v>0</v>
      </c>
      <c r="J18" s="18" t="s">
        <v>501</v>
      </c>
      <c r="K18" s="18" t="s">
        <v>2</v>
      </c>
      <c r="L18" s="18" t="str">
        <f t="shared" si="0"/>
        <v>No</v>
      </c>
      <c r="M18" s="18" t="str">
        <f t="shared" si="1"/>
        <v>Yes - Waiver Amount Capped at Grad In-State Full-time Tuition Rate</v>
      </c>
    </row>
    <row r="19" spans="1:13" x14ac:dyDescent="0.25">
      <c r="A19" t="s">
        <v>513</v>
      </c>
      <c r="B19" s="19" t="s">
        <v>272</v>
      </c>
      <c r="C19" s="19" t="s">
        <v>273</v>
      </c>
      <c r="D19" s="19" t="s">
        <v>274</v>
      </c>
      <c r="E19" s="18" t="s">
        <v>502</v>
      </c>
      <c r="F19" s="18">
        <v>1000</v>
      </c>
      <c r="G19" s="18">
        <v>1000</v>
      </c>
      <c r="H19" s="18">
        <v>0</v>
      </c>
      <c r="I19" s="18">
        <v>0</v>
      </c>
      <c r="J19" s="18" t="s">
        <v>501</v>
      </c>
      <c r="K19" s="18" t="s">
        <v>2</v>
      </c>
      <c r="L19" s="18" t="str">
        <f t="shared" si="0"/>
        <v>No</v>
      </c>
      <c r="M19" s="18" t="str">
        <f t="shared" si="1"/>
        <v>Yes - Waiver Amount Capped at Grad In-State Full-time Tuition Rate</v>
      </c>
    </row>
    <row r="20" spans="1:13" x14ac:dyDescent="0.25">
      <c r="A20" t="s">
        <v>513</v>
      </c>
      <c r="B20" s="19" t="s">
        <v>338</v>
      </c>
      <c r="C20" s="19" t="s">
        <v>339</v>
      </c>
      <c r="D20" s="19" t="s">
        <v>274</v>
      </c>
      <c r="E20" s="18" t="s">
        <v>502</v>
      </c>
      <c r="F20" s="18">
        <v>1000</v>
      </c>
      <c r="G20" s="18">
        <v>1000</v>
      </c>
      <c r="H20" s="18">
        <v>0</v>
      </c>
      <c r="I20" s="18">
        <v>0</v>
      </c>
      <c r="J20" s="18" t="s">
        <v>501</v>
      </c>
      <c r="K20" s="18" t="s">
        <v>2</v>
      </c>
      <c r="L20" s="18" t="str">
        <f t="shared" si="0"/>
        <v>No</v>
      </c>
      <c r="M20" s="18" t="str">
        <f t="shared" si="1"/>
        <v>Yes - Waiver Amount Capped at Grad In-State Full-time Tuition Rate</v>
      </c>
    </row>
    <row r="21" spans="1:13" x14ac:dyDescent="0.25">
      <c r="A21" t="s">
        <v>513</v>
      </c>
      <c r="B21" s="19" t="s">
        <v>673</v>
      </c>
      <c r="C21" s="19" t="s">
        <v>1498</v>
      </c>
      <c r="D21" s="19" t="s">
        <v>11</v>
      </c>
      <c r="E21" s="18" t="s">
        <v>1521</v>
      </c>
      <c r="F21" s="18">
        <v>1084</v>
      </c>
      <c r="G21" s="18">
        <v>2302</v>
      </c>
      <c r="H21" s="18">
        <f>189+144+66+42+35+19+61</f>
        <v>556</v>
      </c>
      <c r="I21" s="18">
        <f>19+35+42+66+144+378+61</f>
        <v>745</v>
      </c>
      <c r="J21" s="18">
        <f>I21-378-42</f>
        <v>325</v>
      </c>
      <c r="K21" s="18" t="s">
        <v>3</v>
      </c>
      <c r="L21" s="18" t="str">
        <f t="shared" si="0"/>
        <v>Yes</v>
      </c>
      <c r="M21" s="18" t="str">
        <f t="shared" si="1"/>
        <v>Yes</v>
      </c>
    </row>
    <row r="22" spans="1:13" x14ac:dyDescent="0.25">
      <c r="A22" t="s">
        <v>513</v>
      </c>
      <c r="B22" s="19" t="s">
        <v>102</v>
      </c>
      <c r="C22" s="19" t="s">
        <v>103</v>
      </c>
      <c r="D22" s="19" t="s">
        <v>11</v>
      </c>
      <c r="E22" s="18" t="s">
        <v>1521</v>
      </c>
      <c r="F22" s="18">
        <v>1084</v>
      </c>
      <c r="G22" s="18">
        <v>2302</v>
      </c>
      <c r="H22" s="18">
        <f>5574-4336</f>
        <v>1238</v>
      </c>
      <c r="I22" s="18">
        <f>11699-9756</f>
        <v>1943</v>
      </c>
      <c r="J22" s="18">
        <f>I22-350-378-42</f>
        <v>1173</v>
      </c>
      <c r="K22" s="18" t="s">
        <v>3</v>
      </c>
      <c r="L22" s="18" t="str">
        <f t="shared" si="0"/>
        <v>Yes</v>
      </c>
      <c r="M22" s="18" t="str">
        <f t="shared" si="1"/>
        <v>Yes</v>
      </c>
    </row>
    <row r="23" spans="1:13" s="1" customFormat="1" x14ac:dyDescent="0.25">
      <c r="A23" t="s">
        <v>513</v>
      </c>
      <c r="B23" s="19" t="s">
        <v>185</v>
      </c>
      <c r="C23" s="19" t="s">
        <v>186</v>
      </c>
      <c r="D23" s="19" t="s">
        <v>11</v>
      </c>
      <c r="E23" s="18" t="s">
        <v>502</v>
      </c>
      <c r="F23" s="18">
        <v>1084</v>
      </c>
      <c r="G23" s="18">
        <v>1084</v>
      </c>
      <c r="H23" s="18">
        <f>189+144+66+42+35+19+61</f>
        <v>556</v>
      </c>
      <c r="I23" s="18">
        <f>378+144+66+42+35+19+61</f>
        <v>745</v>
      </c>
      <c r="J23" s="18" t="s">
        <v>501</v>
      </c>
      <c r="K23" s="18" t="s">
        <v>3</v>
      </c>
      <c r="L23" s="18" t="str">
        <f t="shared" si="0"/>
        <v>No</v>
      </c>
      <c r="M23" s="18" t="str">
        <f t="shared" si="1"/>
        <v>Yes - Waiver Amount Capped at Grad In-State Full-time Tuition Rate</v>
      </c>
    </row>
    <row r="24" spans="1:13" x14ac:dyDescent="0.25">
      <c r="A24" t="s">
        <v>513</v>
      </c>
      <c r="B24" s="19" t="s">
        <v>283</v>
      </c>
      <c r="C24" s="19" t="s">
        <v>543</v>
      </c>
      <c r="D24" s="19" t="s">
        <v>11</v>
      </c>
      <c r="E24" s="18" t="s">
        <v>1521</v>
      </c>
      <c r="F24" s="18">
        <v>1084</v>
      </c>
      <c r="G24" s="18">
        <v>2302</v>
      </c>
      <c r="H24" s="18">
        <f>189+144+66+42+35+19+61</f>
        <v>556</v>
      </c>
      <c r="I24" s="18">
        <f>19+35+42+66+144+378+61</f>
        <v>745</v>
      </c>
      <c r="J24" s="18">
        <f>I24-378-42</f>
        <v>325</v>
      </c>
      <c r="K24" s="18" t="s">
        <v>3</v>
      </c>
      <c r="L24" s="18" t="str">
        <f t="shared" si="0"/>
        <v>Yes</v>
      </c>
      <c r="M24" s="18" t="str">
        <f t="shared" si="1"/>
        <v>Yes</v>
      </c>
    </row>
    <row r="25" spans="1:13" x14ac:dyDescent="0.25">
      <c r="A25" t="s">
        <v>513</v>
      </c>
      <c r="B25" s="24" t="s">
        <v>284</v>
      </c>
      <c r="C25" s="19" t="s">
        <v>544</v>
      </c>
      <c r="D25" s="19" t="s">
        <v>11</v>
      </c>
      <c r="E25" s="18" t="s">
        <v>1521</v>
      </c>
      <c r="F25" s="18">
        <v>1084</v>
      </c>
      <c r="G25" s="18">
        <v>2302</v>
      </c>
      <c r="H25" s="18">
        <f>189+144+66+42+35+19+61</f>
        <v>556</v>
      </c>
      <c r="I25" s="18">
        <f>19+35+42+66+144+378+61</f>
        <v>745</v>
      </c>
      <c r="J25" s="18">
        <f>I25-378-42</f>
        <v>325</v>
      </c>
      <c r="K25" s="18" t="s">
        <v>3</v>
      </c>
      <c r="L25" s="18" t="str">
        <f t="shared" si="0"/>
        <v>Yes</v>
      </c>
      <c r="M25" s="18" t="str">
        <f t="shared" si="1"/>
        <v>Yes</v>
      </c>
    </row>
    <row r="26" spans="1:13" x14ac:dyDescent="0.25">
      <c r="A26" t="s">
        <v>513</v>
      </c>
      <c r="B26" s="19" t="s">
        <v>452</v>
      </c>
      <c r="C26" s="19" t="s">
        <v>1510</v>
      </c>
      <c r="D26" s="19" t="s">
        <v>11</v>
      </c>
      <c r="E26" s="18" t="s">
        <v>1521</v>
      </c>
      <c r="F26" s="18">
        <v>1084</v>
      </c>
      <c r="G26" s="18">
        <v>2302</v>
      </c>
      <c r="H26" s="18">
        <f>5574-4336</f>
        <v>1238</v>
      </c>
      <c r="I26" s="18">
        <f>11699-9756</f>
        <v>1943</v>
      </c>
      <c r="J26" s="18">
        <f>I26-350-378-42</f>
        <v>1173</v>
      </c>
      <c r="K26" s="18" t="s">
        <v>3</v>
      </c>
      <c r="L26" s="18" t="str">
        <f t="shared" si="0"/>
        <v>Yes</v>
      </c>
      <c r="M26" s="18" t="str">
        <f t="shared" si="1"/>
        <v>Yes</v>
      </c>
    </row>
    <row r="27" spans="1:13" x14ac:dyDescent="0.25">
      <c r="A27" t="s">
        <v>513</v>
      </c>
      <c r="B27" s="19" t="s">
        <v>15</v>
      </c>
      <c r="C27" s="19" t="s">
        <v>16</v>
      </c>
      <c r="D27" s="19" t="s">
        <v>14</v>
      </c>
      <c r="E27" s="18" t="s">
        <v>502</v>
      </c>
      <c r="F27" s="18">
        <v>1300</v>
      </c>
      <c r="G27" s="18">
        <v>1300</v>
      </c>
      <c r="H27" s="18">
        <v>0</v>
      </c>
      <c r="I27" s="18">
        <v>0</v>
      </c>
      <c r="J27" s="18" t="s">
        <v>501</v>
      </c>
      <c r="K27" s="18" t="s">
        <v>2</v>
      </c>
      <c r="L27" s="18" t="str">
        <f t="shared" si="0"/>
        <v>No</v>
      </c>
      <c r="M27" s="18" t="str">
        <f t="shared" si="1"/>
        <v>Yes - Waiver Amount Capped at Grad In-State Full-time Tuition Rate</v>
      </c>
    </row>
    <row r="28" spans="1:13" x14ac:dyDescent="0.25">
      <c r="A28" t="s">
        <v>513</v>
      </c>
      <c r="B28" s="19" t="s">
        <v>17</v>
      </c>
      <c r="C28" s="19" t="s">
        <v>18</v>
      </c>
      <c r="D28" s="19" t="s">
        <v>14</v>
      </c>
      <c r="E28" s="18" t="s">
        <v>502</v>
      </c>
      <c r="F28" s="18">
        <v>1300</v>
      </c>
      <c r="G28" s="18">
        <v>1300</v>
      </c>
      <c r="H28" s="18">
        <v>0</v>
      </c>
      <c r="I28" s="18">
        <v>0</v>
      </c>
      <c r="J28" s="18" t="s">
        <v>501</v>
      </c>
      <c r="K28" s="18" t="s">
        <v>2</v>
      </c>
      <c r="L28" s="18" t="str">
        <f t="shared" si="0"/>
        <v>No</v>
      </c>
      <c r="M28" s="18" t="str">
        <f t="shared" si="1"/>
        <v>Yes - Waiver Amount Capped at Grad In-State Full-time Tuition Rate</v>
      </c>
    </row>
    <row r="29" spans="1:13" x14ac:dyDescent="0.25">
      <c r="A29" t="s">
        <v>513</v>
      </c>
      <c r="B29" s="19" t="s">
        <v>70</v>
      </c>
      <c r="C29" s="19" t="s">
        <v>71</v>
      </c>
      <c r="D29" s="19" t="s">
        <v>14</v>
      </c>
      <c r="E29" s="18" t="s">
        <v>502</v>
      </c>
      <c r="F29" s="18">
        <v>1300</v>
      </c>
      <c r="G29" s="18">
        <v>1300</v>
      </c>
      <c r="H29" s="18">
        <v>0</v>
      </c>
      <c r="I29" s="18">
        <v>0</v>
      </c>
      <c r="J29" s="18" t="s">
        <v>501</v>
      </c>
      <c r="K29" s="18" t="s">
        <v>2</v>
      </c>
      <c r="L29" s="18" t="str">
        <f t="shared" si="0"/>
        <v>No</v>
      </c>
      <c r="M29" s="18" t="str">
        <f t="shared" si="1"/>
        <v>Yes - Waiver Amount Capped at Grad In-State Full-time Tuition Rate</v>
      </c>
    </row>
    <row r="30" spans="1:13" x14ac:dyDescent="0.25">
      <c r="A30" t="s">
        <v>513</v>
      </c>
      <c r="B30" s="19" t="s">
        <v>108</v>
      </c>
      <c r="C30" s="19" t="s">
        <v>1499</v>
      </c>
      <c r="D30" s="19" t="s">
        <v>14</v>
      </c>
      <c r="E30" s="18" t="s">
        <v>502</v>
      </c>
      <c r="F30" s="18">
        <v>1300</v>
      </c>
      <c r="G30" s="18">
        <v>1300</v>
      </c>
      <c r="H30" s="18">
        <v>0</v>
      </c>
      <c r="I30" s="18">
        <v>0</v>
      </c>
      <c r="J30" s="18" t="s">
        <v>501</v>
      </c>
      <c r="K30" s="18" t="s">
        <v>2</v>
      </c>
      <c r="L30" s="18" t="str">
        <f t="shared" si="0"/>
        <v>No</v>
      </c>
      <c r="M30" s="18" t="str">
        <f t="shared" si="1"/>
        <v>Yes - Waiver Amount Capped at Grad In-State Full-time Tuition Rate</v>
      </c>
    </row>
    <row r="31" spans="1:13" x14ac:dyDescent="0.25">
      <c r="A31" t="s">
        <v>513</v>
      </c>
      <c r="B31" s="19" t="s">
        <v>170</v>
      </c>
      <c r="C31" s="19" t="s">
        <v>171</v>
      </c>
      <c r="D31" s="19" t="s">
        <v>14</v>
      </c>
      <c r="E31" s="18" t="s">
        <v>502</v>
      </c>
      <c r="F31" s="18">
        <v>1300</v>
      </c>
      <c r="G31" s="18">
        <v>1300</v>
      </c>
      <c r="H31" s="18">
        <v>0</v>
      </c>
      <c r="I31" s="18">
        <v>0</v>
      </c>
      <c r="J31" s="18" t="s">
        <v>501</v>
      </c>
      <c r="K31" s="18" t="s">
        <v>2</v>
      </c>
      <c r="L31" s="18" t="str">
        <f t="shared" si="0"/>
        <v>No</v>
      </c>
      <c r="M31" s="18" t="str">
        <f t="shared" si="1"/>
        <v>Yes - Waiver Amount Capped at Grad In-State Full-time Tuition Rate</v>
      </c>
    </row>
    <row r="32" spans="1:13" x14ac:dyDescent="0.25">
      <c r="A32" t="s">
        <v>513</v>
      </c>
      <c r="B32" s="19" t="s">
        <v>413</v>
      </c>
      <c r="C32" s="19" t="s">
        <v>414</v>
      </c>
      <c r="D32" s="19" t="s">
        <v>14</v>
      </c>
      <c r="E32" s="18" t="s">
        <v>502</v>
      </c>
      <c r="F32" s="18">
        <v>1300</v>
      </c>
      <c r="G32" s="18">
        <v>1300</v>
      </c>
      <c r="H32" s="18">
        <v>0</v>
      </c>
      <c r="I32" s="18">
        <v>0</v>
      </c>
      <c r="J32" s="18" t="s">
        <v>501</v>
      </c>
      <c r="K32" s="18" t="s">
        <v>2</v>
      </c>
      <c r="L32" s="18" t="str">
        <f t="shared" si="0"/>
        <v>No</v>
      </c>
      <c r="M32" s="18" t="str">
        <f t="shared" si="1"/>
        <v>Yes - Waiver Amount Capped at Grad In-State Full-time Tuition Rate</v>
      </c>
    </row>
    <row r="33" spans="1:13" x14ac:dyDescent="0.25">
      <c r="A33" t="s">
        <v>513</v>
      </c>
      <c r="B33" s="19" t="s">
        <v>415</v>
      </c>
      <c r="C33" s="19" t="s">
        <v>416</v>
      </c>
      <c r="D33" s="19" t="s">
        <v>14</v>
      </c>
      <c r="E33" s="18" t="s">
        <v>502</v>
      </c>
      <c r="F33" s="18">
        <v>1300</v>
      </c>
      <c r="G33" s="18">
        <v>1300</v>
      </c>
      <c r="H33" s="18">
        <v>0</v>
      </c>
      <c r="I33" s="18">
        <v>0</v>
      </c>
      <c r="J33" s="18" t="s">
        <v>501</v>
      </c>
      <c r="K33" s="18" t="s">
        <v>2</v>
      </c>
      <c r="L33" s="18" t="str">
        <f t="shared" si="0"/>
        <v>No</v>
      </c>
      <c r="M33" s="18" t="str">
        <f t="shared" si="1"/>
        <v>Yes - Waiver Amount Capped at Grad In-State Full-time Tuition Rate</v>
      </c>
    </row>
    <row r="34" spans="1:13" x14ac:dyDescent="0.25">
      <c r="A34" t="s">
        <v>513</v>
      </c>
      <c r="B34" s="19" t="s">
        <v>420</v>
      </c>
      <c r="C34" s="19" t="s">
        <v>421</v>
      </c>
      <c r="D34" s="19" t="s">
        <v>14</v>
      </c>
      <c r="E34" s="18" t="s">
        <v>502</v>
      </c>
      <c r="F34" s="18">
        <v>1300</v>
      </c>
      <c r="G34" s="18">
        <v>1300</v>
      </c>
      <c r="H34" s="18">
        <v>0</v>
      </c>
      <c r="I34" s="18">
        <v>0</v>
      </c>
      <c r="J34" s="18" t="s">
        <v>501</v>
      </c>
      <c r="K34" s="18" t="s">
        <v>2</v>
      </c>
      <c r="L34" s="18" t="str">
        <f t="shared" si="0"/>
        <v>No</v>
      </c>
      <c r="M34" s="18" t="str">
        <f t="shared" si="1"/>
        <v>Yes - Waiver Amount Capped at Grad In-State Full-time Tuition Rate</v>
      </c>
    </row>
    <row r="35" spans="1:13" x14ac:dyDescent="0.25">
      <c r="A35" t="s">
        <v>513</v>
      </c>
      <c r="B35" s="19" t="s">
        <v>65</v>
      </c>
      <c r="C35" s="19" t="s">
        <v>66</v>
      </c>
      <c r="D35" s="19" t="s">
        <v>9</v>
      </c>
      <c r="E35" s="18" t="s">
        <v>1521</v>
      </c>
      <c r="F35" s="18">
        <v>1084</v>
      </c>
      <c r="G35" s="18">
        <v>2302</v>
      </c>
      <c r="H35" s="18">
        <f>19+42+189</f>
        <v>250</v>
      </c>
      <c r="I35" s="18">
        <f>19+42+378</f>
        <v>439</v>
      </c>
      <c r="J35" s="18">
        <v>439</v>
      </c>
      <c r="K35" s="18" t="s">
        <v>3</v>
      </c>
      <c r="L35" s="18" t="str">
        <f t="shared" si="0"/>
        <v>Yes</v>
      </c>
      <c r="M35" s="18" t="str">
        <f t="shared" si="1"/>
        <v>Yes</v>
      </c>
    </row>
    <row r="36" spans="1:13" x14ac:dyDescent="0.25">
      <c r="A36" t="s">
        <v>513</v>
      </c>
      <c r="B36" s="19" t="s">
        <v>94</v>
      </c>
      <c r="C36" s="19" t="s">
        <v>546</v>
      </c>
      <c r="D36" s="19" t="s">
        <v>9</v>
      </c>
      <c r="E36" s="18" t="s">
        <v>1521</v>
      </c>
      <c r="F36" s="18">
        <v>1084</v>
      </c>
      <c r="G36" s="18">
        <v>2302</v>
      </c>
      <c r="H36" s="18">
        <v>250</v>
      </c>
      <c r="I36" s="18">
        <v>439</v>
      </c>
      <c r="J36" s="18">
        <v>439</v>
      </c>
      <c r="K36" s="18" t="s">
        <v>3</v>
      </c>
      <c r="L36" s="18" t="str">
        <f t="shared" si="0"/>
        <v>Yes</v>
      </c>
      <c r="M36" s="18" t="str">
        <f t="shared" si="1"/>
        <v>Yes</v>
      </c>
    </row>
    <row r="37" spans="1:13" x14ac:dyDescent="0.25">
      <c r="A37" t="s">
        <v>513</v>
      </c>
      <c r="B37" s="19" t="s">
        <v>117</v>
      </c>
      <c r="C37" s="19" t="s">
        <v>547</v>
      </c>
      <c r="D37" s="19" t="s">
        <v>9</v>
      </c>
      <c r="E37" s="18" t="s">
        <v>1521</v>
      </c>
      <c r="F37" s="18">
        <v>1084</v>
      </c>
      <c r="G37" s="18">
        <v>2302</v>
      </c>
      <c r="H37" s="18">
        <f>5574-4336</f>
        <v>1238</v>
      </c>
      <c r="I37" s="18">
        <f>11699-9756</f>
        <v>1943</v>
      </c>
      <c r="J37" s="18">
        <f>I37-350-378-42</f>
        <v>1173</v>
      </c>
      <c r="K37" s="18" t="s">
        <v>3</v>
      </c>
      <c r="L37" s="18" t="str">
        <f t="shared" si="0"/>
        <v>Yes</v>
      </c>
      <c r="M37" s="18" t="str">
        <f t="shared" si="1"/>
        <v>Yes</v>
      </c>
    </row>
    <row r="38" spans="1:13" x14ac:dyDescent="0.25">
      <c r="A38" t="s">
        <v>513</v>
      </c>
      <c r="B38" s="19" t="s">
        <v>127</v>
      </c>
      <c r="C38" s="19" t="s">
        <v>1500</v>
      </c>
      <c r="D38" s="19" t="s">
        <v>9</v>
      </c>
      <c r="E38" s="18" t="s">
        <v>1522</v>
      </c>
      <c r="F38" s="18">
        <v>709</v>
      </c>
      <c r="G38" s="18">
        <v>709</v>
      </c>
      <c r="H38" s="18">
        <v>926</v>
      </c>
      <c r="I38" s="18">
        <f>42+144+127+200+378+448</f>
        <v>1339</v>
      </c>
      <c r="J38" s="18" t="s">
        <v>501</v>
      </c>
      <c r="K38" s="18" t="s">
        <v>3</v>
      </c>
      <c r="L38" s="18" t="str">
        <f t="shared" si="0"/>
        <v>No</v>
      </c>
      <c r="M38" s="18" t="str">
        <f t="shared" si="1"/>
        <v>Yes</v>
      </c>
    </row>
    <row r="39" spans="1:13" x14ac:dyDescent="0.25">
      <c r="A39" t="s">
        <v>513</v>
      </c>
      <c r="B39" s="19" t="s">
        <v>199</v>
      </c>
      <c r="C39" s="19" t="s">
        <v>200</v>
      </c>
      <c r="D39" s="19" t="s">
        <v>9</v>
      </c>
      <c r="E39" s="18" t="s">
        <v>1521</v>
      </c>
      <c r="F39" s="18">
        <v>1084</v>
      </c>
      <c r="G39" s="18">
        <v>2302</v>
      </c>
      <c r="H39" s="18">
        <v>250</v>
      </c>
      <c r="I39" s="18">
        <v>439</v>
      </c>
      <c r="J39" s="18">
        <v>439</v>
      </c>
      <c r="K39" s="18" t="s">
        <v>3</v>
      </c>
      <c r="L39" s="18" t="str">
        <f t="shared" si="0"/>
        <v>Yes</v>
      </c>
      <c r="M39" s="18" t="str">
        <f t="shared" si="1"/>
        <v>Yes</v>
      </c>
    </row>
    <row r="40" spans="1:13" x14ac:dyDescent="0.25">
      <c r="A40" t="s">
        <v>513</v>
      </c>
      <c r="B40" s="19" t="s">
        <v>601</v>
      </c>
      <c r="C40" s="19" t="s">
        <v>518</v>
      </c>
      <c r="D40" s="19" t="s">
        <v>9</v>
      </c>
      <c r="E40" s="18" t="s">
        <v>1521</v>
      </c>
      <c r="F40" s="18">
        <v>1084</v>
      </c>
      <c r="G40" s="18">
        <v>2302</v>
      </c>
      <c r="H40" s="18">
        <f>5574-4336</f>
        <v>1238</v>
      </c>
      <c r="I40" s="18">
        <f>11699-9756</f>
        <v>1943</v>
      </c>
      <c r="J40" s="18">
        <f>I40-350-378-42</f>
        <v>1173</v>
      </c>
      <c r="K40" s="18" t="s">
        <v>3</v>
      </c>
      <c r="L40" s="18" t="str">
        <f t="shared" si="0"/>
        <v>Yes</v>
      </c>
      <c r="M40" s="18" t="str">
        <f t="shared" si="1"/>
        <v>Yes</v>
      </c>
    </row>
    <row r="41" spans="1:13" x14ac:dyDescent="0.25">
      <c r="A41" t="s">
        <v>513</v>
      </c>
      <c r="B41" s="19" t="s">
        <v>263</v>
      </c>
      <c r="C41" s="19" t="s">
        <v>264</v>
      </c>
      <c r="D41" s="19" t="s">
        <v>9</v>
      </c>
      <c r="E41" s="18" t="s">
        <v>1521</v>
      </c>
      <c r="F41" s="18">
        <v>1084</v>
      </c>
      <c r="G41" s="18">
        <v>2302</v>
      </c>
      <c r="H41" s="18">
        <f>5574-4336</f>
        <v>1238</v>
      </c>
      <c r="I41" s="18">
        <f>11699-9756</f>
        <v>1943</v>
      </c>
      <c r="J41" s="18">
        <f>I41-350-378-42</f>
        <v>1173</v>
      </c>
      <c r="K41" s="18" t="s">
        <v>3</v>
      </c>
      <c r="L41" s="18" t="str">
        <f t="shared" si="0"/>
        <v>Yes</v>
      </c>
      <c r="M41" s="18" t="str">
        <f t="shared" si="1"/>
        <v>Yes</v>
      </c>
    </row>
    <row r="42" spans="1:13" x14ac:dyDescent="0.25">
      <c r="A42" t="s">
        <v>513</v>
      </c>
      <c r="B42" s="19" t="s">
        <v>313</v>
      </c>
      <c r="C42" s="19" t="s">
        <v>1506</v>
      </c>
      <c r="D42" s="19" t="s">
        <v>9</v>
      </c>
      <c r="E42" s="18" t="s">
        <v>1522</v>
      </c>
      <c r="F42" s="18">
        <v>709</v>
      </c>
      <c r="G42" s="18">
        <v>709</v>
      </c>
      <c r="H42" s="18">
        <f>293+224+189+200+144+127+42+19</f>
        <v>1238</v>
      </c>
      <c r="I42" s="18">
        <f>42+144+127+200+378+448</f>
        <v>1339</v>
      </c>
      <c r="J42" s="18" t="s">
        <v>501</v>
      </c>
      <c r="K42" s="18" t="s">
        <v>3</v>
      </c>
      <c r="L42" s="18" t="str">
        <f t="shared" si="0"/>
        <v>No</v>
      </c>
      <c r="M42" s="18" t="str">
        <f t="shared" si="1"/>
        <v>Yes</v>
      </c>
    </row>
    <row r="43" spans="1:13" x14ac:dyDescent="0.25">
      <c r="A43" t="s">
        <v>513</v>
      </c>
      <c r="B43" s="19" t="s">
        <v>340</v>
      </c>
      <c r="C43" s="19" t="s">
        <v>1507</v>
      </c>
      <c r="D43" s="19" t="s">
        <v>9</v>
      </c>
      <c r="E43" s="18" t="s">
        <v>502</v>
      </c>
      <c r="F43" s="18">
        <v>1200</v>
      </c>
      <c r="G43" s="18">
        <v>1200</v>
      </c>
      <c r="H43" s="18">
        <v>0</v>
      </c>
      <c r="I43" s="18">
        <v>0</v>
      </c>
      <c r="J43" s="18" t="s">
        <v>501</v>
      </c>
      <c r="K43" s="18" t="s">
        <v>2</v>
      </c>
      <c r="L43" s="18" t="str">
        <f t="shared" si="0"/>
        <v>No</v>
      </c>
      <c r="M43" s="18" t="str">
        <f t="shared" si="1"/>
        <v>Yes - Waiver Amount Capped at Grad In-State Full-time Tuition Rate</v>
      </c>
    </row>
    <row r="44" spans="1:13" x14ac:dyDescent="0.25">
      <c r="A44" t="s">
        <v>513</v>
      </c>
      <c r="B44" s="19" t="s">
        <v>341</v>
      </c>
      <c r="C44" s="19" t="s">
        <v>1508</v>
      </c>
      <c r="D44" s="19" t="s">
        <v>9</v>
      </c>
      <c r="E44" s="18" t="s">
        <v>502</v>
      </c>
      <c r="F44" s="18">
        <v>1200</v>
      </c>
      <c r="G44" s="18">
        <v>1200</v>
      </c>
      <c r="H44" s="18">
        <v>0</v>
      </c>
      <c r="I44" s="18">
        <v>0</v>
      </c>
      <c r="J44" s="18" t="s">
        <v>501</v>
      </c>
      <c r="K44" s="18" t="s">
        <v>2</v>
      </c>
      <c r="L44" s="18" t="str">
        <f t="shared" si="0"/>
        <v>No</v>
      </c>
      <c r="M44" s="18" t="str">
        <f t="shared" si="1"/>
        <v>Yes - Waiver Amount Capped at Grad In-State Full-time Tuition Rate</v>
      </c>
    </row>
    <row r="45" spans="1:13" x14ac:dyDescent="0.25">
      <c r="A45" s="1" t="s">
        <v>513</v>
      </c>
      <c r="B45" s="20" t="s">
        <v>351</v>
      </c>
      <c r="C45" s="20" t="s">
        <v>1509</v>
      </c>
      <c r="D45" s="20" t="s">
        <v>9</v>
      </c>
      <c r="E45" s="18" t="s">
        <v>502</v>
      </c>
      <c r="F45" s="18">
        <v>1200</v>
      </c>
      <c r="G45" s="18">
        <v>1200</v>
      </c>
      <c r="H45" s="18">
        <v>0</v>
      </c>
      <c r="I45" s="18">
        <v>0</v>
      </c>
      <c r="J45" s="18" t="s">
        <v>501</v>
      </c>
      <c r="K45" s="18" t="s">
        <v>2</v>
      </c>
      <c r="L45" s="18" t="str">
        <f t="shared" si="0"/>
        <v>No</v>
      </c>
      <c r="M45" s="18" t="str">
        <f t="shared" si="1"/>
        <v>Yes - Waiver Amount Capped at Grad In-State Full-time Tuition Rate</v>
      </c>
    </row>
    <row r="46" spans="1:13" x14ac:dyDescent="0.25">
      <c r="A46" t="s">
        <v>513</v>
      </c>
      <c r="B46" s="19" t="s">
        <v>417</v>
      </c>
      <c r="C46" s="19" t="s">
        <v>1515</v>
      </c>
      <c r="D46" s="19" t="s">
        <v>9</v>
      </c>
      <c r="E46" s="18" t="s">
        <v>1522</v>
      </c>
      <c r="F46" s="18">
        <v>709</v>
      </c>
      <c r="G46" s="18">
        <v>709</v>
      </c>
      <c r="H46" s="18">
        <f>1500+293+224+189+200+127+144+42+19</f>
        <v>2738</v>
      </c>
      <c r="I46" s="18">
        <f>1500+585+448+200+378+42+19+127+144</f>
        <v>3443</v>
      </c>
      <c r="J46" s="18" t="s">
        <v>501</v>
      </c>
      <c r="K46" s="18" t="s">
        <v>3</v>
      </c>
      <c r="L46" s="18" t="str">
        <f t="shared" si="0"/>
        <v>No</v>
      </c>
      <c r="M46" s="18" t="str">
        <f t="shared" si="1"/>
        <v>Yes</v>
      </c>
    </row>
    <row r="47" spans="1:13" x14ac:dyDescent="0.25">
      <c r="A47" t="s">
        <v>513</v>
      </c>
      <c r="B47" s="19" t="s">
        <v>453</v>
      </c>
      <c r="C47" s="19" t="s">
        <v>454</v>
      </c>
      <c r="D47" s="19" t="s">
        <v>9</v>
      </c>
      <c r="E47" s="18" t="s">
        <v>1521</v>
      </c>
      <c r="F47" s="18">
        <v>1084</v>
      </c>
      <c r="G47" s="18">
        <v>2302</v>
      </c>
      <c r="H47" s="18">
        <v>250</v>
      </c>
      <c r="I47" s="18">
        <v>439</v>
      </c>
      <c r="J47" s="18">
        <v>439</v>
      </c>
      <c r="K47" s="18" t="s">
        <v>3</v>
      </c>
      <c r="L47" s="18" t="str">
        <f t="shared" si="0"/>
        <v>Yes</v>
      </c>
      <c r="M47" s="18" t="str">
        <f t="shared" si="1"/>
        <v>Yes</v>
      </c>
    </row>
    <row r="48" spans="1:13" x14ac:dyDescent="0.25">
      <c r="A48" t="s">
        <v>513</v>
      </c>
      <c r="B48" s="19" t="s">
        <v>232</v>
      </c>
      <c r="C48" s="19" t="s">
        <v>233</v>
      </c>
      <c r="D48" s="19" t="s">
        <v>234</v>
      </c>
      <c r="E48" s="18" t="s">
        <v>1521</v>
      </c>
      <c r="F48" s="18">
        <v>1084</v>
      </c>
      <c r="G48" s="18">
        <v>2302</v>
      </c>
      <c r="H48" s="18">
        <f t="shared" ref="H48:H54" si="2">5574-4336</f>
        <v>1238</v>
      </c>
      <c r="I48" s="18">
        <f t="shared" ref="I48:I54" si="3">11699-9756</f>
        <v>1943</v>
      </c>
      <c r="J48" s="18">
        <f t="shared" ref="J48:J54" si="4">I48-350-378-42</f>
        <v>1173</v>
      </c>
      <c r="K48" s="18" t="s">
        <v>3</v>
      </c>
      <c r="L48" s="18" t="str">
        <f t="shared" si="0"/>
        <v>Yes</v>
      </c>
      <c r="M48" s="18" t="str">
        <f t="shared" si="1"/>
        <v>Yes</v>
      </c>
    </row>
    <row r="49" spans="1:13" x14ac:dyDescent="0.25">
      <c r="A49" t="s">
        <v>513</v>
      </c>
      <c r="B49" s="19" t="s">
        <v>128</v>
      </c>
      <c r="C49" s="19" t="s">
        <v>129</v>
      </c>
      <c r="D49" s="19" t="s">
        <v>130</v>
      </c>
      <c r="E49" s="18" t="s">
        <v>1521</v>
      </c>
      <c r="F49" s="18">
        <v>1084</v>
      </c>
      <c r="G49" s="18">
        <v>2302</v>
      </c>
      <c r="H49" s="18">
        <f t="shared" si="2"/>
        <v>1238</v>
      </c>
      <c r="I49" s="18">
        <f t="shared" si="3"/>
        <v>1943</v>
      </c>
      <c r="J49" s="18">
        <f t="shared" si="4"/>
        <v>1173</v>
      </c>
      <c r="K49" s="18" t="s">
        <v>3</v>
      </c>
      <c r="L49" s="18" t="str">
        <f t="shared" si="0"/>
        <v>Yes</v>
      </c>
      <c r="M49" s="18" t="str">
        <f t="shared" si="1"/>
        <v>Yes</v>
      </c>
    </row>
    <row r="50" spans="1:13" x14ac:dyDescent="0.25">
      <c r="A50" t="s">
        <v>513</v>
      </c>
      <c r="B50" s="24" t="s">
        <v>138</v>
      </c>
      <c r="C50" s="19" t="s">
        <v>139</v>
      </c>
      <c r="D50" s="19" t="s">
        <v>130</v>
      </c>
      <c r="E50" s="18" t="s">
        <v>1521</v>
      </c>
      <c r="F50" s="18">
        <v>1084</v>
      </c>
      <c r="G50" s="18">
        <v>2302</v>
      </c>
      <c r="H50" s="18">
        <f t="shared" si="2"/>
        <v>1238</v>
      </c>
      <c r="I50" s="18">
        <f t="shared" si="3"/>
        <v>1943</v>
      </c>
      <c r="J50" s="18">
        <f t="shared" si="4"/>
        <v>1173</v>
      </c>
      <c r="K50" s="18" t="s">
        <v>3</v>
      </c>
      <c r="L50" s="18" t="str">
        <f t="shared" si="0"/>
        <v>Yes</v>
      </c>
      <c r="M50" s="18" t="str">
        <f t="shared" si="1"/>
        <v>Yes</v>
      </c>
    </row>
    <row r="51" spans="1:13" x14ac:dyDescent="0.25">
      <c r="A51" t="s">
        <v>513</v>
      </c>
      <c r="B51" s="24" t="s">
        <v>241</v>
      </c>
      <c r="C51" s="25" t="s">
        <v>1504</v>
      </c>
      <c r="D51" s="19" t="s">
        <v>130</v>
      </c>
      <c r="E51" s="18" t="s">
        <v>1521</v>
      </c>
      <c r="F51" s="18">
        <v>1084</v>
      </c>
      <c r="G51" s="18">
        <v>2302</v>
      </c>
      <c r="H51" s="18">
        <f t="shared" si="2"/>
        <v>1238</v>
      </c>
      <c r="I51" s="18">
        <f t="shared" si="3"/>
        <v>1943</v>
      </c>
      <c r="J51" s="18">
        <f t="shared" si="4"/>
        <v>1173</v>
      </c>
      <c r="K51" s="18" t="s">
        <v>3</v>
      </c>
      <c r="L51" s="18" t="str">
        <f t="shared" si="0"/>
        <v>Yes</v>
      </c>
      <c r="M51" s="18" t="str">
        <f t="shared" si="1"/>
        <v>Yes</v>
      </c>
    </row>
    <row r="52" spans="1:13" x14ac:dyDescent="0.25">
      <c r="A52" t="s">
        <v>513</v>
      </c>
      <c r="B52" s="19" t="s">
        <v>286</v>
      </c>
      <c r="C52" s="19" t="s">
        <v>287</v>
      </c>
      <c r="D52" s="19" t="s">
        <v>130</v>
      </c>
      <c r="E52" s="18" t="s">
        <v>1521</v>
      </c>
      <c r="F52" s="18">
        <v>1084</v>
      </c>
      <c r="G52" s="18">
        <v>2302</v>
      </c>
      <c r="H52" s="18">
        <f t="shared" si="2"/>
        <v>1238</v>
      </c>
      <c r="I52" s="18">
        <f t="shared" si="3"/>
        <v>1943</v>
      </c>
      <c r="J52" s="18">
        <f t="shared" si="4"/>
        <v>1173</v>
      </c>
      <c r="K52" s="18" t="s">
        <v>3</v>
      </c>
      <c r="L52" s="18" t="str">
        <f t="shared" si="0"/>
        <v>Yes</v>
      </c>
      <c r="M52" s="18" t="str">
        <f t="shared" si="1"/>
        <v>Yes</v>
      </c>
    </row>
    <row r="53" spans="1:13" x14ac:dyDescent="0.25">
      <c r="A53" t="s">
        <v>513</v>
      </c>
      <c r="B53" s="19" t="s">
        <v>494</v>
      </c>
      <c r="C53" s="19" t="s">
        <v>495</v>
      </c>
      <c r="D53" s="19" t="s">
        <v>130</v>
      </c>
      <c r="E53" s="18" t="s">
        <v>1521</v>
      </c>
      <c r="F53" s="18">
        <v>1084</v>
      </c>
      <c r="G53" s="18">
        <v>2302</v>
      </c>
      <c r="H53" s="18">
        <f t="shared" si="2"/>
        <v>1238</v>
      </c>
      <c r="I53" s="18">
        <f t="shared" si="3"/>
        <v>1943</v>
      </c>
      <c r="J53" s="18">
        <f t="shared" si="4"/>
        <v>1173</v>
      </c>
      <c r="K53" s="18" t="s">
        <v>3</v>
      </c>
      <c r="L53" s="18" t="str">
        <f t="shared" si="0"/>
        <v>Yes</v>
      </c>
      <c r="M53" s="18" t="str">
        <f t="shared" si="1"/>
        <v>Yes</v>
      </c>
    </row>
    <row r="54" spans="1:13" x14ac:dyDescent="0.25">
      <c r="A54" t="s">
        <v>513</v>
      </c>
      <c r="B54" s="19" t="s">
        <v>251</v>
      </c>
      <c r="C54" s="19" t="s">
        <v>252</v>
      </c>
      <c r="D54" s="19" t="s">
        <v>1516</v>
      </c>
      <c r="E54" s="18" t="s">
        <v>1521</v>
      </c>
      <c r="F54" s="18">
        <v>1084</v>
      </c>
      <c r="G54" s="18">
        <v>2302</v>
      </c>
      <c r="H54" s="18">
        <f t="shared" si="2"/>
        <v>1238</v>
      </c>
      <c r="I54" s="18">
        <f t="shared" si="3"/>
        <v>1943</v>
      </c>
      <c r="J54" s="18">
        <f t="shared" si="4"/>
        <v>1173</v>
      </c>
      <c r="K54" s="18" t="s">
        <v>3</v>
      </c>
      <c r="L54" s="18" t="str">
        <f t="shared" si="0"/>
        <v>Yes</v>
      </c>
      <c r="M54" s="18" t="str">
        <f t="shared" si="1"/>
        <v>Yes</v>
      </c>
    </row>
    <row r="55" spans="1:13" x14ac:dyDescent="0.25">
      <c r="A55" s="1" t="s">
        <v>513</v>
      </c>
      <c r="B55" s="20" t="s">
        <v>791</v>
      </c>
      <c r="C55" s="20" t="s">
        <v>1505</v>
      </c>
      <c r="D55" s="20" t="s">
        <v>1513</v>
      </c>
      <c r="E55" s="18" t="s">
        <v>502</v>
      </c>
      <c r="F55" s="18">
        <v>1432</v>
      </c>
      <c r="G55" s="18">
        <v>1432</v>
      </c>
      <c r="H55" s="18">
        <f>6306-5728</f>
        <v>578</v>
      </c>
      <c r="I55" s="18">
        <f>15087-14320</f>
        <v>767</v>
      </c>
      <c r="J55" s="18" t="s">
        <v>1531</v>
      </c>
      <c r="K55" s="18" t="s">
        <v>2</v>
      </c>
      <c r="L55" s="18" t="str">
        <f t="shared" si="0"/>
        <v>No</v>
      </c>
      <c r="M55" s="18" t="str">
        <f t="shared" si="1"/>
        <v>Yes - Waiver Amount Capped at Grad In-State Full-time Tuition Rate</v>
      </c>
    </row>
    <row r="56" spans="1:13" x14ac:dyDescent="0.25">
      <c r="A56" t="s">
        <v>513</v>
      </c>
      <c r="B56" s="19" t="s">
        <v>292</v>
      </c>
      <c r="C56" s="19" t="s">
        <v>293</v>
      </c>
      <c r="D56" s="19" t="s">
        <v>40</v>
      </c>
      <c r="E56" s="18" t="s">
        <v>1521</v>
      </c>
      <c r="F56" s="18">
        <v>1084</v>
      </c>
      <c r="G56" s="18">
        <v>2302</v>
      </c>
      <c r="H56" s="18">
        <f>5574-4336</f>
        <v>1238</v>
      </c>
      <c r="I56" s="18">
        <f>11699-9756</f>
        <v>1943</v>
      </c>
      <c r="J56" s="18">
        <f>I56-350-378-42</f>
        <v>1173</v>
      </c>
      <c r="K56" s="18" t="s">
        <v>3</v>
      </c>
      <c r="L56" s="18" t="str">
        <f t="shared" si="0"/>
        <v>Yes</v>
      </c>
      <c r="M56" s="18" t="str">
        <f t="shared" si="1"/>
        <v>Yes</v>
      </c>
    </row>
    <row r="57" spans="1:13" x14ac:dyDescent="0.25">
      <c r="A57" t="s">
        <v>513</v>
      </c>
      <c r="B57" s="19" t="s">
        <v>360</v>
      </c>
      <c r="C57" s="19" t="s">
        <v>361</v>
      </c>
      <c r="D57" s="19" t="s">
        <v>40</v>
      </c>
      <c r="E57" s="18" t="s">
        <v>1521</v>
      </c>
      <c r="F57" s="18">
        <v>1084</v>
      </c>
      <c r="G57" s="18">
        <v>2302</v>
      </c>
      <c r="H57" s="18">
        <f>5574-4336</f>
        <v>1238</v>
      </c>
      <c r="I57" s="18">
        <f>11699-9756</f>
        <v>1943</v>
      </c>
      <c r="J57" s="18">
        <f>I57-350-378-42</f>
        <v>1173</v>
      </c>
      <c r="K57" s="18" t="s">
        <v>3</v>
      </c>
      <c r="L57" s="18" t="str">
        <f t="shared" si="0"/>
        <v>Yes</v>
      </c>
      <c r="M57" s="18" t="str">
        <f t="shared" si="1"/>
        <v>Yes</v>
      </c>
    </row>
    <row r="58" spans="1:13" x14ac:dyDescent="0.25">
      <c r="A58" t="s">
        <v>513</v>
      </c>
      <c r="B58" s="19" t="s">
        <v>99</v>
      </c>
      <c r="C58" s="19" t="s">
        <v>100</v>
      </c>
      <c r="D58" s="19" t="s">
        <v>101</v>
      </c>
      <c r="E58" s="18" t="s">
        <v>1521</v>
      </c>
      <c r="F58" s="18">
        <v>1084</v>
      </c>
      <c r="G58" s="18">
        <v>2302</v>
      </c>
      <c r="H58" s="18">
        <f>5574-4336</f>
        <v>1238</v>
      </c>
      <c r="I58" s="18">
        <f>11699-9756</f>
        <v>1943</v>
      </c>
      <c r="J58" s="18">
        <f>I58-350-378-42</f>
        <v>1173</v>
      </c>
      <c r="K58" s="18" t="s">
        <v>3</v>
      </c>
      <c r="L58" s="18" t="str">
        <f t="shared" si="0"/>
        <v>Yes</v>
      </c>
      <c r="M58" s="18" t="str">
        <f t="shared" si="1"/>
        <v>Yes</v>
      </c>
    </row>
    <row r="59" spans="1:13" x14ac:dyDescent="0.25">
      <c r="A59" t="s">
        <v>513</v>
      </c>
      <c r="B59" s="19" t="s">
        <v>259</v>
      </c>
      <c r="C59" s="19" t="s">
        <v>260</v>
      </c>
      <c r="D59" s="19" t="s">
        <v>24</v>
      </c>
      <c r="E59" s="18" t="s">
        <v>1521</v>
      </c>
      <c r="F59" s="18">
        <v>1084</v>
      </c>
      <c r="G59" s="18">
        <v>2302</v>
      </c>
      <c r="H59" s="18">
        <f>5574-4336</f>
        <v>1238</v>
      </c>
      <c r="I59" s="18">
        <f>11699-9756</f>
        <v>1943</v>
      </c>
      <c r="J59" s="18">
        <f>I59-350-378-42</f>
        <v>1173</v>
      </c>
      <c r="K59" s="18" t="s">
        <v>3</v>
      </c>
      <c r="L59" s="18" t="str">
        <f t="shared" si="0"/>
        <v>Yes</v>
      </c>
      <c r="M59" s="18" t="str">
        <f t="shared" si="1"/>
        <v>Yes</v>
      </c>
    </row>
    <row r="60" spans="1:13" x14ac:dyDescent="0.25">
      <c r="A60" t="s">
        <v>513</v>
      </c>
      <c r="B60" s="19" t="s">
        <v>431</v>
      </c>
      <c r="C60" s="19" t="s">
        <v>432</v>
      </c>
      <c r="D60" s="19" t="s">
        <v>24</v>
      </c>
      <c r="E60" s="18" t="s">
        <v>1522</v>
      </c>
      <c r="F60" s="18">
        <v>1084</v>
      </c>
      <c r="G60" s="18">
        <v>2302</v>
      </c>
      <c r="H60" s="18">
        <v>556</v>
      </c>
      <c r="I60" s="18">
        <v>745</v>
      </c>
      <c r="J60" s="18">
        <f>144+66+35+61</f>
        <v>306</v>
      </c>
      <c r="K60" s="18" t="s">
        <v>3</v>
      </c>
      <c r="L60" s="18" t="str">
        <f t="shared" si="0"/>
        <v>Yes</v>
      </c>
      <c r="M60" s="18" t="str">
        <f t="shared" si="1"/>
        <v>Yes</v>
      </c>
    </row>
    <row r="61" spans="1:13" x14ac:dyDescent="0.25">
      <c r="A61" t="s">
        <v>513</v>
      </c>
      <c r="B61" s="19" t="s">
        <v>443</v>
      </c>
      <c r="C61" s="19" t="s">
        <v>444</v>
      </c>
      <c r="D61" s="19" t="s">
        <v>24</v>
      </c>
      <c r="E61" s="18" t="s">
        <v>1521</v>
      </c>
      <c r="F61" s="18">
        <v>1084</v>
      </c>
      <c r="G61" s="18">
        <v>2302</v>
      </c>
      <c r="H61" s="18">
        <f>5574-4336</f>
        <v>1238</v>
      </c>
      <c r="I61" s="18">
        <f>11699-9756</f>
        <v>1943</v>
      </c>
      <c r="J61" s="18">
        <f>I61-350-378-42</f>
        <v>1173</v>
      </c>
      <c r="K61" s="18" t="s">
        <v>3</v>
      </c>
      <c r="L61" s="18" t="str">
        <f t="shared" si="0"/>
        <v>Yes</v>
      </c>
      <c r="M61" s="18" t="str">
        <f t="shared" si="1"/>
        <v>Yes</v>
      </c>
    </row>
    <row r="62" spans="1:13" x14ac:dyDescent="0.25">
      <c r="A62" t="s">
        <v>511</v>
      </c>
      <c r="B62" s="19" t="s">
        <v>28</v>
      </c>
      <c r="C62" s="19" t="s">
        <v>29</v>
      </c>
      <c r="D62" s="19" t="s">
        <v>27</v>
      </c>
      <c r="E62" s="18" t="s">
        <v>1521</v>
      </c>
      <c r="F62" s="18">
        <v>1084</v>
      </c>
      <c r="G62" s="18">
        <v>2302</v>
      </c>
      <c r="H62" s="18">
        <v>1238</v>
      </c>
      <c r="I62" s="18">
        <v>1943</v>
      </c>
      <c r="J62" s="18">
        <v>1173</v>
      </c>
      <c r="K62" s="18" t="s">
        <v>3</v>
      </c>
      <c r="L62" s="18" t="str">
        <f t="shared" si="0"/>
        <v>Yes</v>
      </c>
      <c r="M62" s="18" t="str">
        <f t="shared" si="1"/>
        <v>Yes</v>
      </c>
    </row>
    <row r="63" spans="1:13" x14ac:dyDescent="0.25">
      <c r="A63" t="s">
        <v>511</v>
      </c>
      <c r="B63" s="19" t="s">
        <v>267</v>
      </c>
      <c r="C63" s="19" t="s">
        <v>268</v>
      </c>
      <c r="D63" s="19" t="s">
        <v>27</v>
      </c>
      <c r="E63" s="18" t="s">
        <v>1521</v>
      </c>
      <c r="F63" s="18">
        <v>1084</v>
      </c>
      <c r="G63" s="18">
        <v>2302</v>
      </c>
      <c r="H63" s="18">
        <v>1238</v>
      </c>
      <c r="I63" s="18">
        <v>1943</v>
      </c>
      <c r="J63" s="18">
        <v>1173</v>
      </c>
      <c r="K63" s="18" t="s">
        <v>3</v>
      </c>
      <c r="L63" s="18" t="str">
        <f t="shared" si="0"/>
        <v>Yes</v>
      </c>
      <c r="M63" s="18" t="str">
        <f t="shared" si="1"/>
        <v>Yes</v>
      </c>
    </row>
    <row r="64" spans="1:13" x14ac:dyDescent="0.25">
      <c r="A64" t="s">
        <v>511</v>
      </c>
      <c r="B64" s="19" t="s">
        <v>256</v>
      </c>
      <c r="C64" s="19" t="s">
        <v>257</v>
      </c>
      <c r="D64" s="19" t="s">
        <v>258</v>
      </c>
      <c r="E64" s="18" t="s">
        <v>1521</v>
      </c>
      <c r="F64" s="18">
        <v>1084</v>
      </c>
      <c r="G64" s="18">
        <v>2302</v>
      </c>
      <c r="H64" s="18">
        <v>1238</v>
      </c>
      <c r="I64" s="18">
        <v>1943</v>
      </c>
      <c r="J64" s="18">
        <v>1173</v>
      </c>
      <c r="K64" s="18" t="s">
        <v>3</v>
      </c>
      <c r="L64" s="18" t="str">
        <f t="shared" si="0"/>
        <v>Yes</v>
      </c>
      <c r="M64" s="18" t="str">
        <f t="shared" si="1"/>
        <v>Yes</v>
      </c>
    </row>
    <row r="65" spans="1:13" x14ac:dyDescent="0.25">
      <c r="A65" t="s">
        <v>511</v>
      </c>
      <c r="B65" s="19" t="s">
        <v>19</v>
      </c>
      <c r="C65" s="19" t="s">
        <v>20</v>
      </c>
      <c r="D65" s="19" t="s">
        <v>21</v>
      </c>
      <c r="E65" s="18" t="s">
        <v>1521</v>
      </c>
      <c r="F65" s="18">
        <v>1084</v>
      </c>
      <c r="G65" s="18">
        <v>2302</v>
      </c>
      <c r="H65" s="18">
        <v>1238</v>
      </c>
      <c r="I65" s="18">
        <v>1943</v>
      </c>
      <c r="J65" s="18">
        <v>1173</v>
      </c>
      <c r="K65" s="18" t="s">
        <v>3</v>
      </c>
      <c r="L65" s="18" t="str">
        <f t="shared" si="0"/>
        <v>Yes</v>
      </c>
      <c r="M65" s="18" t="str">
        <f t="shared" si="1"/>
        <v>Yes</v>
      </c>
    </row>
    <row r="66" spans="1:13" x14ac:dyDescent="0.25">
      <c r="A66" t="s">
        <v>511</v>
      </c>
      <c r="B66" s="19" t="s">
        <v>72</v>
      </c>
      <c r="C66" s="19" t="s">
        <v>73</v>
      </c>
      <c r="D66" s="19" t="s">
        <v>1</v>
      </c>
      <c r="E66" s="18" t="s">
        <v>1521</v>
      </c>
      <c r="F66" s="18">
        <v>1084</v>
      </c>
      <c r="G66" s="18">
        <v>2302</v>
      </c>
      <c r="H66" s="18">
        <v>1238</v>
      </c>
      <c r="I66" s="18">
        <v>1943</v>
      </c>
      <c r="J66" s="18">
        <v>1173</v>
      </c>
      <c r="K66" s="18" t="s">
        <v>3</v>
      </c>
      <c r="L66" s="18" t="str">
        <f t="shared" si="0"/>
        <v>Yes</v>
      </c>
      <c r="M66" s="18" t="str">
        <f t="shared" si="1"/>
        <v>Yes</v>
      </c>
    </row>
    <row r="67" spans="1:13" x14ac:dyDescent="0.25">
      <c r="A67" t="s">
        <v>511</v>
      </c>
      <c r="B67" s="19" t="s">
        <v>121</v>
      </c>
      <c r="C67" s="19" t="s">
        <v>122</v>
      </c>
      <c r="D67" s="19" t="s">
        <v>11</v>
      </c>
      <c r="E67" s="18" t="s">
        <v>1521</v>
      </c>
      <c r="F67" s="18">
        <v>1084</v>
      </c>
      <c r="G67" s="18">
        <v>2302</v>
      </c>
      <c r="H67" s="18">
        <f>5574-4336</f>
        <v>1238</v>
      </c>
      <c r="I67" s="18">
        <f>11699-9756</f>
        <v>1943</v>
      </c>
      <c r="J67" s="18">
        <f>I67-350-378-42</f>
        <v>1173</v>
      </c>
      <c r="K67" s="18" t="s">
        <v>3</v>
      </c>
      <c r="L67" s="18" t="str">
        <f t="shared" ref="L67:L130" si="5">IF(J67="N/A","No","Yes")</f>
        <v>Yes</v>
      </c>
      <c r="M67" s="18" t="str">
        <f t="shared" ref="M67:M130" si="6">IF(ISNUMBER(SEARCH("eCampus",A67)),"62+ Waiver Not Eligible; Other Waviers Capped at Grad In-State Full-time Tuition Rate",IF(ISNUMBER(SEARCH("Fee",E67)),"Yes - Waiver Amount Capped at Grad In-State Full-time Tuition Rate","Yes"))</f>
        <v>Yes</v>
      </c>
    </row>
    <row r="68" spans="1:13" x14ac:dyDescent="0.25">
      <c r="A68" t="s">
        <v>511</v>
      </c>
      <c r="B68" s="19" t="s">
        <v>152</v>
      </c>
      <c r="C68" s="19" t="s">
        <v>153</v>
      </c>
      <c r="D68" s="19" t="s">
        <v>11</v>
      </c>
      <c r="E68" s="18" t="s">
        <v>1521</v>
      </c>
      <c r="F68" s="18">
        <v>1084</v>
      </c>
      <c r="G68" s="18">
        <v>2302</v>
      </c>
      <c r="H68" s="21">
        <f>66+61+189+42+19+35+144</f>
        <v>556</v>
      </c>
      <c r="I68" s="18">
        <f>66+61+378+42+19+35+144</f>
        <v>745</v>
      </c>
      <c r="J68" s="18">
        <f>I68-378-42</f>
        <v>325</v>
      </c>
      <c r="K68" s="18" t="s">
        <v>3</v>
      </c>
      <c r="L68" s="18" t="str">
        <f t="shared" si="5"/>
        <v>Yes</v>
      </c>
      <c r="M68" s="18" t="str">
        <f t="shared" si="6"/>
        <v>Yes</v>
      </c>
    </row>
    <row r="69" spans="1:13" x14ac:dyDescent="0.25">
      <c r="A69" t="s">
        <v>511</v>
      </c>
      <c r="B69" s="19" t="s">
        <v>275</v>
      </c>
      <c r="C69" s="19" t="s">
        <v>276</v>
      </c>
      <c r="D69" s="19" t="s">
        <v>11</v>
      </c>
      <c r="E69" s="18" t="s">
        <v>1521</v>
      </c>
      <c r="F69" s="18">
        <v>1084</v>
      </c>
      <c r="G69" s="18">
        <v>2302</v>
      </c>
      <c r="H69" s="18">
        <v>1238</v>
      </c>
      <c r="I69" s="18">
        <v>1943</v>
      </c>
      <c r="J69" s="18">
        <v>1173</v>
      </c>
      <c r="K69" s="18" t="s">
        <v>3</v>
      </c>
      <c r="L69" s="18" t="str">
        <f t="shared" si="5"/>
        <v>Yes</v>
      </c>
      <c r="M69" s="18" t="str">
        <f t="shared" si="6"/>
        <v>Yes</v>
      </c>
    </row>
    <row r="70" spans="1:13" x14ac:dyDescent="0.25">
      <c r="A70" t="s">
        <v>511</v>
      </c>
      <c r="B70" s="19" t="s">
        <v>159</v>
      </c>
      <c r="C70" s="19" t="s">
        <v>160</v>
      </c>
      <c r="D70" s="19" t="s">
        <v>156</v>
      </c>
      <c r="E70" s="18" t="s">
        <v>1521</v>
      </c>
      <c r="F70" s="18">
        <v>1084</v>
      </c>
      <c r="G70" s="18">
        <v>2302</v>
      </c>
      <c r="H70" s="18">
        <f>5574-4336</f>
        <v>1238</v>
      </c>
      <c r="I70" s="18">
        <f>11699-9756</f>
        <v>1943</v>
      </c>
      <c r="J70" s="18">
        <f>I70-350-378-42</f>
        <v>1173</v>
      </c>
      <c r="K70" s="18" t="s">
        <v>3</v>
      </c>
      <c r="L70" s="18" t="str">
        <f t="shared" si="5"/>
        <v>Yes</v>
      </c>
      <c r="M70" s="18" t="str">
        <f t="shared" si="6"/>
        <v>Yes</v>
      </c>
    </row>
    <row r="71" spans="1:13" x14ac:dyDescent="0.25">
      <c r="A71" t="s">
        <v>511</v>
      </c>
      <c r="B71" s="19" t="s">
        <v>92</v>
      </c>
      <c r="C71" s="19" t="s">
        <v>93</v>
      </c>
      <c r="D71" s="19" t="s">
        <v>14</v>
      </c>
      <c r="E71" s="18" t="s">
        <v>1521</v>
      </c>
      <c r="F71" s="18">
        <v>1084</v>
      </c>
      <c r="G71" s="18">
        <v>2302</v>
      </c>
      <c r="H71" s="18">
        <v>1238</v>
      </c>
      <c r="I71" s="18">
        <v>1943</v>
      </c>
      <c r="J71" s="18">
        <v>1173</v>
      </c>
      <c r="K71" s="18" t="s">
        <v>3</v>
      </c>
      <c r="L71" s="18" t="str">
        <f t="shared" si="5"/>
        <v>Yes</v>
      </c>
      <c r="M71" s="18" t="str">
        <f t="shared" si="6"/>
        <v>Yes</v>
      </c>
    </row>
    <row r="72" spans="1:13" x14ac:dyDescent="0.25">
      <c r="A72" t="s">
        <v>511</v>
      </c>
      <c r="B72" s="19" t="s">
        <v>111</v>
      </c>
      <c r="C72" s="19" t="s">
        <v>112</v>
      </c>
      <c r="D72" s="19" t="s">
        <v>14</v>
      </c>
      <c r="E72" s="18" t="s">
        <v>1521</v>
      </c>
      <c r="F72" s="18">
        <v>1084</v>
      </c>
      <c r="G72" s="18">
        <v>2302</v>
      </c>
      <c r="H72" s="18">
        <v>1238</v>
      </c>
      <c r="I72" s="18">
        <v>1943</v>
      </c>
      <c r="J72" s="18">
        <v>1173</v>
      </c>
      <c r="K72" s="18" t="s">
        <v>3</v>
      </c>
      <c r="L72" s="18" t="str">
        <f t="shared" si="5"/>
        <v>Yes</v>
      </c>
      <c r="M72" s="18" t="str">
        <f t="shared" si="6"/>
        <v>Yes</v>
      </c>
    </row>
    <row r="73" spans="1:13" x14ac:dyDescent="0.25">
      <c r="A73" t="s">
        <v>511</v>
      </c>
      <c r="B73" s="19" t="s">
        <v>165</v>
      </c>
      <c r="C73" s="19" t="s">
        <v>166</v>
      </c>
      <c r="D73" s="19" t="s">
        <v>14</v>
      </c>
      <c r="E73" s="18" t="s">
        <v>1521</v>
      </c>
      <c r="F73" s="18">
        <v>1084</v>
      </c>
      <c r="G73" s="18">
        <v>2302</v>
      </c>
      <c r="H73" s="18">
        <v>1238</v>
      </c>
      <c r="I73" s="18">
        <v>1943</v>
      </c>
      <c r="J73" s="18">
        <v>1173</v>
      </c>
      <c r="K73" s="18" t="s">
        <v>3</v>
      </c>
      <c r="L73" s="18" t="str">
        <f t="shared" si="5"/>
        <v>Yes</v>
      </c>
      <c r="M73" s="18" t="str">
        <f t="shared" si="6"/>
        <v>Yes</v>
      </c>
    </row>
    <row r="74" spans="1:13" x14ac:dyDescent="0.25">
      <c r="A74" t="s">
        <v>511</v>
      </c>
      <c r="B74" s="19" t="s">
        <v>172</v>
      </c>
      <c r="C74" s="19" t="s">
        <v>173</v>
      </c>
      <c r="D74" s="19" t="s">
        <v>14</v>
      </c>
      <c r="E74" s="18" t="s">
        <v>1521</v>
      </c>
      <c r="F74" s="18">
        <v>1084</v>
      </c>
      <c r="G74" s="18">
        <v>2302</v>
      </c>
      <c r="H74" s="18">
        <v>1238</v>
      </c>
      <c r="I74" s="18">
        <v>1943</v>
      </c>
      <c r="J74" s="18">
        <v>1173</v>
      </c>
      <c r="K74" s="18" t="s">
        <v>3</v>
      </c>
      <c r="L74" s="18" t="str">
        <f t="shared" si="5"/>
        <v>Yes</v>
      </c>
      <c r="M74" s="18" t="str">
        <f t="shared" si="6"/>
        <v>Yes</v>
      </c>
    </row>
    <row r="75" spans="1:13" x14ac:dyDescent="0.25">
      <c r="A75" t="s">
        <v>511</v>
      </c>
      <c r="B75" s="19" t="s">
        <v>183</v>
      </c>
      <c r="C75" s="19" t="s">
        <v>184</v>
      </c>
      <c r="D75" s="19" t="s">
        <v>14</v>
      </c>
      <c r="E75" s="18" t="s">
        <v>1521</v>
      </c>
      <c r="F75" s="18">
        <v>1084</v>
      </c>
      <c r="G75" s="18">
        <v>2302</v>
      </c>
      <c r="H75" s="18">
        <v>1238</v>
      </c>
      <c r="I75" s="18">
        <v>1943</v>
      </c>
      <c r="J75" s="18">
        <v>1173</v>
      </c>
      <c r="K75" s="18" t="s">
        <v>3</v>
      </c>
      <c r="L75" s="18" t="str">
        <f t="shared" si="5"/>
        <v>Yes</v>
      </c>
      <c r="M75" s="18" t="str">
        <f t="shared" si="6"/>
        <v>Yes</v>
      </c>
    </row>
    <row r="76" spans="1:13" x14ac:dyDescent="0.25">
      <c r="A76" t="s">
        <v>511</v>
      </c>
      <c r="B76" s="19" t="s">
        <v>299</v>
      </c>
      <c r="C76" s="19" t="s">
        <v>300</v>
      </c>
      <c r="D76" s="19" t="s">
        <v>14</v>
      </c>
      <c r="E76" s="18" t="s">
        <v>1521</v>
      </c>
      <c r="F76" s="18">
        <v>1084</v>
      </c>
      <c r="G76" s="18">
        <v>2302</v>
      </c>
      <c r="H76" s="18">
        <v>1238</v>
      </c>
      <c r="I76" s="18">
        <v>1943</v>
      </c>
      <c r="J76" s="18">
        <v>1173</v>
      </c>
      <c r="K76" s="18" t="s">
        <v>3</v>
      </c>
      <c r="L76" s="18" t="str">
        <f t="shared" si="5"/>
        <v>Yes</v>
      </c>
      <c r="M76" s="18" t="str">
        <f t="shared" si="6"/>
        <v>Yes</v>
      </c>
    </row>
    <row r="77" spans="1:13" x14ac:dyDescent="0.25">
      <c r="A77" t="s">
        <v>511</v>
      </c>
      <c r="B77" s="19" t="s">
        <v>311</v>
      </c>
      <c r="C77" s="19" t="s">
        <v>312</v>
      </c>
      <c r="D77" s="19" t="s">
        <v>14</v>
      </c>
      <c r="E77" s="18" t="s">
        <v>1521</v>
      </c>
      <c r="F77" s="18">
        <v>1084</v>
      </c>
      <c r="G77" s="18">
        <v>2302</v>
      </c>
      <c r="H77" s="18">
        <v>1238</v>
      </c>
      <c r="I77" s="18">
        <v>1943</v>
      </c>
      <c r="J77" s="18">
        <v>1173</v>
      </c>
      <c r="K77" s="18" t="s">
        <v>3</v>
      </c>
      <c r="L77" s="18" t="str">
        <f t="shared" si="5"/>
        <v>Yes</v>
      </c>
      <c r="M77" s="18" t="str">
        <f t="shared" si="6"/>
        <v>Yes</v>
      </c>
    </row>
    <row r="78" spans="1:13" x14ac:dyDescent="0.25">
      <c r="A78" t="s">
        <v>511</v>
      </c>
      <c r="B78" s="19" t="s">
        <v>59</v>
      </c>
      <c r="C78" s="19" t="s">
        <v>60</v>
      </c>
      <c r="D78" s="19" t="s">
        <v>58</v>
      </c>
      <c r="E78" s="18" t="s">
        <v>1521</v>
      </c>
      <c r="F78" s="18">
        <v>1084</v>
      </c>
      <c r="G78" s="18">
        <v>2302</v>
      </c>
      <c r="H78" s="18">
        <v>1238</v>
      </c>
      <c r="I78" s="18">
        <v>1943</v>
      </c>
      <c r="J78" s="18">
        <v>1173</v>
      </c>
      <c r="K78" s="18" t="s">
        <v>3</v>
      </c>
      <c r="L78" s="18" t="str">
        <f t="shared" si="5"/>
        <v>Yes</v>
      </c>
      <c r="M78" s="18" t="str">
        <f t="shared" si="6"/>
        <v>Yes</v>
      </c>
    </row>
    <row r="79" spans="1:13" x14ac:dyDescent="0.25">
      <c r="A79" t="s">
        <v>511</v>
      </c>
      <c r="B79" s="19" t="s">
        <v>84</v>
      </c>
      <c r="C79" s="19" t="s">
        <v>85</v>
      </c>
      <c r="D79" s="19" t="s">
        <v>58</v>
      </c>
      <c r="E79" s="18" t="s">
        <v>1521</v>
      </c>
      <c r="F79" s="18">
        <v>1084</v>
      </c>
      <c r="G79" s="18">
        <v>2302</v>
      </c>
      <c r="H79" s="18">
        <v>1238</v>
      </c>
      <c r="I79" s="18">
        <v>1943</v>
      </c>
      <c r="J79" s="18">
        <v>1173</v>
      </c>
      <c r="K79" s="18" t="s">
        <v>3</v>
      </c>
      <c r="L79" s="18" t="str">
        <f t="shared" si="5"/>
        <v>Yes</v>
      </c>
      <c r="M79" s="18" t="str">
        <f t="shared" si="6"/>
        <v>Yes</v>
      </c>
    </row>
    <row r="80" spans="1:13" x14ac:dyDescent="0.25">
      <c r="A80" t="s">
        <v>511</v>
      </c>
      <c r="B80" s="19" t="s">
        <v>322</v>
      </c>
      <c r="C80" s="19" t="s">
        <v>323</v>
      </c>
      <c r="D80" s="19" t="s">
        <v>48</v>
      </c>
      <c r="E80" s="18" t="s">
        <v>1521</v>
      </c>
      <c r="F80" s="18">
        <v>1084</v>
      </c>
      <c r="G80" s="18">
        <v>2302</v>
      </c>
      <c r="H80" s="18">
        <v>1238</v>
      </c>
      <c r="I80" s="18">
        <v>1943</v>
      </c>
      <c r="J80" s="18">
        <v>1173</v>
      </c>
      <c r="K80" s="18" t="s">
        <v>3</v>
      </c>
      <c r="L80" s="18" t="str">
        <f t="shared" si="5"/>
        <v>Yes</v>
      </c>
      <c r="M80" s="18" t="str">
        <f t="shared" si="6"/>
        <v>Yes</v>
      </c>
    </row>
    <row r="81" spans="1:13" x14ac:dyDescent="0.25">
      <c r="A81" t="s">
        <v>511</v>
      </c>
      <c r="B81" s="19" t="s">
        <v>330</v>
      </c>
      <c r="C81" s="19" t="s">
        <v>331</v>
      </c>
      <c r="D81" s="19" t="s">
        <v>48</v>
      </c>
      <c r="E81" s="18" t="s">
        <v>1521</v>
      </c>
      <c r="F81" s="18">
        <v>1084</v>
      </c>
      <c r="G81" s="18">
        <v>2302</v>
      </c>
      <c r="H81" s="18">
        <v>1238</v>
      </c>
      <c r="I81" s="18">
        <v>1943</v>
      </c>
      <c r="J81" s="18">
        <v>1173</v>
      </c>
      <c r="K81" s="18" t="s">
        <v>3</v>
      </c>
      <c r="L81" s="18" t="str">
        <f t="shared" si="5"/>
        <v>Yes</v>
      </c>
      <c r="M81" s="18" t="str">
        <f t="shared" si="6"/>
        <v>Yes</v>
      </c>
    </row>
    <row r="82" spans="1:13" s="1" customFormat="1" x14ac:dyDescent="0.25">
      <c r="A82" t="s">
        <v>511</v>
      </c>
      <c r="B82" s="19" t="s">
        <v>230</v>
      </c>
      <c r="C82" s="19" t="s">
        <v>231</v>
      </c>
      <c r="D82" s="19" t="s">
        <v>9</v>
      </c>
      <c r="E82" s="18" t="s">
        <v>1521</v>
      </c>
      <c r="F82" s="18">
        <v>1084</v>
      </c>
      <c r="G82" s="18">
        <v>2302</v>
      </c>
      <c r="H82" s="18">
        <v>1238</v>
      </c>
      <c r="I82" s="18">
        <v>1943</v>
      </c>
      <c r="J82" s="18">
        <v>1173</v>
      </c>
      <c r="K82" s="18" t="s">
        <v>3</v>
      </c>
      <c r="L82" s="18" t="str">
        <f t="shared" si="5"/>
        <v>Yes</v>
      </c>
      <c r="M82" s="18" t="str">
        <f t="shared" si="6"/>
        <v>Yes</v>
      </c>
    </row>
    <row r="83" spans="1:13" s="1" customFormat="1" x14ac:dyDescent="0.25">
      <c r="A83" t="s">
        <v>511</v>
      </c>
      <c r="B83" s="19" t="s">
        <v>345</v>
      </c>
      <c r="C83" s="19" t="s">
        <v>346</v>
      </c>
      <c r="D83" s="19" t="s">
        <v>9</v>
      </c>
      <c r="E83" s="18" t="s">
        <v>502</v>
      </c>
      <c r="F83" s="18">
        <v>1200</v>
      </c>
      <c r="G83" s="18">
        <v>1200</v>
      </c>
      <c r="H83" s="18">
        <v>0</v>
      </c>
      <c r="I83" s="18">
        <v>0</v>
      </c>
      <c r="J83" s="18" t="s">
        <v>501</v>
      </c>
      <c r="K83" s="18" t="s">
        <v>2</v>
      </c>
      <c r="L83" s="18" t="str">
        <f t="shared" si="5"/>
        <v>No</v>
      </c>
      <c r="M83" s="18" t="str">
        <f t="shared" si="6"/>
        <v>Yes - Waiver Amount Capped at Grad In-State Full-time Tuition Rate</v>
      </c>
    </row>
    <row r="84" spans="1:13" x14ac:dyDescent="0.25">
      <c r="A84" t="s">
        <v>511</v>
      </c>
      <c r="B84" s="19" t="s">
        <v>349</v>
      </c>
      <c r="C84" s="19" t="s">
        <v>350</v>
      </c>
      <c r="D84" s="19" t="s">
        <v>9</v>
      </c>
      <c r="E84" s="18" t="s">
        <v>1521</v>
      </c>
      <c r="F84" s="18">
        <v>1084</v>
      </c>
      <c r="G84" s="18">
        <v>2302</v>
      </c>
      <c r="H84" s="18">
        <v>1238</v>
      </c>
      <c r="I84" s="18">
        <v>1943</v>
      </c>
      <c r="J84" s="18">
        <v>1173</v>
      </c>
      <c r="K84" s="18" t="s">
        <v>3</v>
      </c>
      <c r="L84" s="18" t="str">
        <f t="shared" si="5"/>
        <v>Yes</v>
      </c>
      <c r="M84" s="18" t="str">
        <f t="shared" si="6"/>
        <v>Yes</v>
      </c>
    </row>
    <row r="85" spans="1:13" s="1" customFormat="1" x14ac:dyDescent="0.25">
      <c r="A85" t="s">
        <v>511</v>
      </c>
      <c r="B85" s="19" t="s">
        <v>386</v>
      </c>
      <c r="C85" s="19" t="s">
        <v>387</v>
      </c>
      <c r="D85" s="19" t="s">
        <v>9</v>
      </c>
      <c r="E85" s="18" t="s">
        <v>1522</v>
      </c>
      <c r="F85" s="18">
        <v>1388</v>
      </c>
      <c r="G85" s="18">
        <v>2606</v>
      </c>
      <c r="H85" s="18">
        <v>1238</v>
      </c>
      <c r="I85" s="18">
        <v>1943</v>
      </c>
      <c r="J85" s="18">
        <f>I85-350-378-42</f>
        <v>1173</v>
      </c>
      <c r="K85" s="18" t="s">
        <v>3</v>
      </c>
      <c r="L85" s="18" t="str">
        <f t="shared" si="5"/>
        <v>Yes</v>
      </c>
      <c r="M85" s="18" t="str">
        <f t="shared" si="6"/>
        <v>Yes</v>
      </c>
    </row>
    <row r="86" spans="1:13" x14ac:dyDescent="0.25">
      <c r="A86" t="s">
        <v>511</v>
      </c>
      <c r="B86" s="19" t="s">
        <v>435</v>
      </c>
      <c r="C86" s="19" t="s">
        <v>436</v>
      </c>
      <c r="D86" s="19" t="s">
        <v>9</v>
      </c>
      <c r="E86" s="18" t="s">
        <v>1521</v>
      </c>
      <c r="F86" s="18">
        <v>1084</v>
      </c>
      <c r="G86" s="18">
        <v>2302</v>
      </c>
      <c r="H86" s="18">
        <v>1238</v>
      </c>
      <c r="I86" s="18">
        <v>1943</v>
      </c>
      <c r="J86" s="18">
        <v>1173</v>
      </c>
      <c r="K86" s="18" t="s">
        <v>3</v>
      </c>
      <c r="L86" s="18" t="str">
        <f t="shared" si="5"/>
        <v>Yes</v>
      </c>
      <c r="M86" s="18" t="str">
        <f t="shared" si="6"/>
        <v>Yes</v>
      </c>
    </row>
    <row r="87" spans="1:13" x14ac:dyDescent="0.25">
      <c r="A87" t="s">
        <v>511</v>
      </c>
      <c r="B87" s="19" t="s">
        <v>468</v>
      </c>
      <c r="C87" s="19" t="s">
        <v>469</v>
      </c>
      <c r="D87" s="19" t="s">
        <v>9</v>
      </c>
      <c r="E87" s="18" t="s">
        <v>1521</v>
      </c>
      <c r="F87" s="18">
        <v>1084</v>
      </c>
      <c r="G87" s="18">
        <v>2302</v>
      </c>
      <c r="H87" s="18">
        <v>1238</v>
      </c>
      <c r="I87" s="18">
        <v>1943</v>
      </c>
      <c r="J87" s="18">
        <v>1173</v>
      </c>
      <c r="K87" s="18" t="s">
        <v>3</v>
      </c>
      <c r="L87" s="18" t="str">
        <f t="shared" si="5"/>
        <v>Yes</v>
      </c>
      <c r="M87" s="18" t="str">
        <f t="shared" si="6"/>
        <v>Yes</v>
      </c>
    </row>
    <row r="88" spans="1:13" x14ac:dyDescent="0.25">
      <c r="A88" t="s">
        <v>511</v>
      </c>
      <c r="B88" s="19" t="s">
        <v>472</v>
      </c>
      <c r="C88" s="19" t="s">
        <v>473</v>
      </c>
      <c r="D88" s="19" t="s">
        <v>9</v>
      </c>
      <c r="E88" s="18" t="s">
        <v>1521</v>
      </c>
      <c r="F88" s="18">
        <v>1084</v>
      </c>
      <c r="G88" s="18">
        <v>2302</v>
      </c>
      <c r="H88" s="18">
        <v>1238</v>
      </c>
      <c r="I88" s="18">
        <v>1943</v>
      </c>
      <c r="J88" s="18">
        <v>1173</v>
      </c>
      <c r="K88" s="18" t="s">
        <v>3</v>
      </c>
      <c r="L88" s="18" t="str">
        <f t="shared" si="5"/>
        <v>Yes</v>
      </c>
      <c r="M88" s="18" t="str">
        <f t="shared" si="6"/>
        <v>Yes</v>
      </c>
    </row>
    <row r="89" spans="1:13" x14ac:dyDescent="0.25">
      <c r="A89" t="s">
        <v>511</v>
      </c>
      <c r="B89" s="19" t="s">
        <v>491</v>
      </c>
      <c r="C89" s="19" t="s">
        <v>492</v>
      </c>
      <c r="D89" s="19" t="s">
        <v>9</v>
      </c>
      <c r="E89" s="18" t="s">
        <v>1521</v>
      </c>
      <c r="F89" s="18">
        <v>1084</v>
      </c>
      <c r="G89" s="18">
        <v>2302</v>
      </c>
      <c r="H89" s="18">
        <v>1238</v>
      </c>
      <c r="I89" s="18">
        <v>1943</v>
      </c>
      <c r="J89" s="18">
        <v>1173</v>
      </c>
      <c r="K89" s="18" t="s">
        <v>3</v>
      </c>
      <c r="L89" s="18" t="str">
        <f t="shared" si="5"/>
        <v>Yes</v>
      </c>
      <c r="M89" s="18" t="str">
        <f t="shared" si="6"/>
        <v>Yes</v>
      </c>
    </row>
    <row r="90" spans="1:13" x14ac:dyDescent="0.25">
      <c r="A90" t="s">
        <v>511</v>
      </c>
      <c r="B90" s="19" t="s">
        <v>63</v>
      </c>
      <c r="C90" s="19" t="s">
        <v>64</v>
      </c>
      <c r="D90" s="19" t="s">
        <v>67</v>
      </c>
      <c r="E90" s="18" t="s">
        <v>1521</v>
      </c>
      <c r="F90" s="18">
        <v>1084</v>
      </c>
      <c r="G90" s="18">
        <v>2302</v>
      </c>
      <c r="H90" s="18">
        <v>1238</v>
      </c>
      <c r="I90" s="18">
        <v>1943</v>
      </c>
      <c r="J90" s="18">
        <v>1173</v>
      </c>
      <c r="K90" s="18" t="s">
        <v>3</v>
      </c>
      <c r="L90" s="18" t="str">
        <f t="shared" si="5"/>
        <v>Yes</v>
      </c>
      <c r="M90" s="18" t="str">
        <f t="shared" si="6"/>
        <v>Yes</v>
      </c>
    </row>
    <row r="91" spans="1:13" x14ac:dyDescent="0.25">
      <c r="A91" t="s">
        <v>511</v>
      </c>
      <c r="B91" s="19" t="s">
        <v>380</v>
      </c>
      <c r="C91" s="19" t="s">
        <v>381</v>
      </c>
      <c r="D91" s="19" t="s">
        <v>67</v>
      </c>
      <c r="E91" s="18" t="s">
        <v>1521</v>
      </c>
      <c r="F91" s="18">
        <v>1084</v>
      </c>
      <c r="G91" s="18">
        <v>2302</v>
      </c>
      <c r="H91" s="18">
        <v>1238</v>
      </c>
      <c r="I91" s="18">
        <v>1943</v>
      </c>
      <c r="J91" s="18">
        <v>1173</v>
      </c>
      <c r="K91" s="18" t="s">
        <v>3</v>
      </c>
      <c r="L91" s="18" t="str">
        <f t="shared" si="5"/>
        <v>Yes</v>
      </c>
      <c r="M91" s="18" t="str">
        <f t="shared" si="6"/>
        <v>Yes</v>
      </c>
    </row>
    <row r="92" spans="1:13" x14ac:dyDescent="0.25">
      <c r="A92" t="s">
        <v>511</v>
      </c>
      <c r="B92" s="19" t="s">
        <v>178</v>
      </c>
      <c r="C92" s="19" t="s">
        <v>179</v>
      </c>
      <c r="D92" s="19" t="s">
        <v>130</v>
      </c>
      <c r="E92" s="18" t="s">
        <v>1521</v>
      </c>
      <c r="F92" s="18">
        <v>1084</v>
      </c>
      <c r="G92" s="18">
        <v>2302</v>
      </c>
      <c r="H92" s="18">
        <v>1238</v>
      </c>
      <c r="I92" s="18">
        <v>1943</v>
      </c>
      <c r="J92" s="18">
        <v>1173</v>
      </c>
      <c r="K92" s="18" t="s">
        <v>3</v>
      </c>
      <c r="L92" s="18" t="str">
        <f t="shared" si="5"/>
        <v>Yes</v>
      </c>
      <c r="M92" s="18" t="str">
        <f t="shared" si="6"/>
        <v>Yes</v>
      </c>
    </row>
    <row r="93" spans="1:13" x14ac:dyDescent="0.25">
      <c r="A93" t="s">
        <v>511</v>
      </c>
      <c r="B93" s="19" t="s">
        <v>239</v>
      </c>
      <c r="C93" s="19" t="s">
        <v>240</v>
      </c>
      <c r="D93" s="19" t="s">
        <v>130</v>
      </c>
      <c r="E93" s="18" t="s">
        <v>1521</v>
      </c>
      <c r="F93" s="18">
        <v>1084</v>
      </c>
      <c r="G93" s="18">
        <v>2302</v>
      </c>
      <c r="H93" s="18">
        <v>1238</v>
      </c>
      <c r="I93" s="18">
        <v>1943</v>
      </c>
      <c r="J93" s="18">
        <v>1173</v>
      </c>
      <c r="K93" s="18" t="s">
        <v>3</v>
      </c>
      <c r="L93" s="18" t="str">
        <f t="shared" si="5"/>
        <v>Yes</v>
      </c>
      <c r="M93" s="18" t="str">
        <f t="shared" si="6"/>
        <v>Yes</v>
      </c>
    </row>
    <row r="94" spans="1:13" x14ac:dyDescent="0.25">
      <c r="A94" t="s">
        <v>511</v>
      </c>
      <c r="B94" s="19" t="s">
        <v>281</v>
      </c>
      <c r="C94" s="19" t="s">
        <v>282</v>
      </c>
      <c r="D94" s="19" t="s">
        <v>130</v>
      </c>
      <c r="E94" s="18" t="s">
        <v>1521</v>
      </c>
      <c r="F94" s="18">
        <v>1084</v>
      </c>
      <c r="G94" s="18">
        <v>2302</v>
      </c>
      <c r="H94" s="18">
        <v>1238</v>
      </c>
      <c r="I94" s="18">
        <v>1943</v>
      </c>
      <c r="J94" s="18">
        <v>1173</v>
      </c>
      <c r="K94" s="18" t="s">
        <v>3</v>
      </c>
      <c r="L94" s="18" t="str">
        <f t="shared" si="5"/>
        <v>Yes</v>
      </c>
      <c r="M94" s="18" t="str">
        <f t="shared" si="6"/>
        <v>Yes</v>
      </c>
    </row>
    <row r="95" spans="1:13" x14ac:dyDescent="0.25">
      <c r="A95" t="s">
        <v>511</v>
      </c>
      <c r="B95" s="19" t="s">
        <v>290</v>
      </c>
      <c r="C95" s="19" t="s">
        <v>291</v>
      </c>
      <c r="D95" s="19" t="s">
        <v>130</v>
      </c>
      <c r="E95" s="18" t="s">
        <v>1521</v>
      </c>
      <c r="F95" s="18">
        <v>1084</v>
      </c>
      <c r="G95" s="18">
        <v>2302</v>
      </c>
      <c r="H95" s="18">
        <v>1238</v>
      </c>
      <c r="I95" s="18">
        <v>1943</v>
      </c>
      <c r="J95" s="18">
        <v>1173</v>
      </c>
      <c r="K95" s="18" t="s">
        <v>3</v>
      </c>
      <c r="L95" s="18" t="str">
        <f t="shared" si="5"/>
        <v>Yes</v>
      </c>
      <c r="M95" s="18" t="str">
        <f t="shared" si="6"/>
        <v>Yes</v>
      </c>
    </row>
    <row r="96" spans="1:13" x14ac:dyDescent="0.25">
      <c r="A96" t="s">
        <v>511</v>
      </c>
      <c r="B96" s="19" t="s">
        <v>384</v>
      </c>
      <c r="C96" s="19" t="s">
        <v>385</v>
      </c>
      <c r="D96" s="19" t="s">
        <v>130</v>
      </c>
      <c r="E96" s="18" t="s">
        <v>1521</v>
      </c>
      <c r="F96" s="18">
        <v>1084</v>
      </c>
      <c r="G96" s="18">
        <v>2302</v>
      </c>
      <c r="H96" s="18">
        <v>1238</v>
      </c>
      <c r="I96" s="18">
        <v>1943</v>
      </c>
      <c r="J96" s="18">
        <v>1173</v>
      </c>
      <c r="K96" s="18" t="s">
        <v>3</v>
      </c>
      <c r="L96" s="18" t="str">
        <f t="shared" si="5"/>
        <v>Yes</v>
      </c>
      <c r="M96" s="18" t="str">
        <f t="shared" si="6"/>
        <v>Yes</v>
      </c>
    </row>
    <row r="97" spans="1:13" x14ac:dyDescent="0.25">
      <c r="A97" t="s">
        <v>511</v>
      </c>
      <c r="B97" s="19" t="s">
        <v>88</v>
      </c>
      <c r="C97" s="19" t="s">
        <v>89</v>
      </c>
      <c r="D97" s="19" t="s">
        <v>40</v>
      </c>
      <c r="E97" s="18" t="s">
        <v>1521</v>
      </c>
      <c r="F97" s="18">
        <v>1084</v>
      </c>
      <c r="G97" s="18">
        <v>2302</v>
      </c>
      <c r="H97" s="18">
        <v>1238</v>
      </c>
      <c r="I97" s="18">
        <v>1943</v>
      </c>
      <c r="J97" s="18">
        <v>1173</v>
      </c>
      <c r="K97" s="18" t="s">
        <v>3</v>
      </c>
      <c r="L97" s="18" t="str">
        <f t="shared" si="5"/>
        <v>Yes</v>
      </c>
      <c r="M97" s="18" t="str">
        <f t="shared" si="6"/>
        <v>Yes</v>
      </c>
    </row>
    <row r="98" spans="1:13" x14ac:dyDescent="0.25">
      <c r="A98" t="s">
        <v>511</v>
      </c>
      <c r="B98" s="19" t="s">
        <v>146</v>
      </c>
      <c r="C98" s="19" t="s">
        <v>147</v>
      </c>
      <c r="D98" s="19" t="s">
        <v>40</v>
      </c>
      <c r="E98" s="18" t="s">
        <v>1521</v>
      </c>
      <c r="F98" s="18">
        <v>1084</v>
      </c>
      <c r="G98" s="18">
        <v>2302</v>
      </c>
      <c r="H98" s="18">
        <v>1238</v>
      </c>
      <c r="I98" s="18">
        <v>1943</v>
      </c>
      <c r="J98" s="18">
        <v>1173</v>
      </c>
      <c r="K98" s="18" t="s">
        <v>3</v>
      </c>
      <c r="L98" s="18" t="str">
        <f t="shared" si="5"/>
        <v>Yes</v>
      </c>
      <c r="M98" s="18" t="str">
        <f t="shared" si="6"/>
        <v>Yes</v>
      </c>
    </row>
    <row r="99" spans="1:13" s="1" customFormat="1" x14ac:dyDescent="0.25">
      <c r="A99" t="s">
        <v>511</v>
      </c>
      <c r="B99" s="19" t="s">
        <v>213</v>
      </c>
      <c r="C99" s="19" t="s">
        <v>214</v>
      </c>
      <c r="D99" s="19" t="s">
        <v>40</v>
      </c>
      <c r="E99" s="18" t="s">
        <v>1521</v>
      </c>
      <c r="F99" s="18">
        <v>1084</v>
      </c>
      <c r="G99" s="18">
        <v>2302</v>
      </c>
      <c r="H99" s="18">
        <v>1238</v>
      </c>
      <c r="I99" s="18">
        <v>1943</v>
      </c>
      <c r="J99" s="18">
        <v>1173</v>
      </c>
      <c r="K99" s="18" t="s">
        <v>3</v>
      </c>
      <c r="L99" s="18" t="str">
        <f t="shared" si="5"/>
        <v>Yes</v>
      </c>
      <c r="M99" s="18" t="str">
        <f t="shared" si="6"/>
        <v>Yes</v>
      </c>
    </row>
    <row r="100" spans="1:13" x14ac:dyDescent="0.25">
      <c r="A100" t="s">
        <v>511</v>
      </c>
      <c r="B100" s="19" t="s">
        <v>307</v>
      </c>
      <c r="C100" s="19" t="s">
        <v>308</v>
      </c>
      <c r="D100" s="19" t="s">
        <v>40</v>
      </c>
      <c r="E100" s="18" t="s">
        <v>1521</v>
      </c>
      <c r="F100" s="18">
        <v>1084</v>
      </c>
      <c r="G100" s="18">
        <v>2302</v>
      </c>
      <c r="H100" s="18">
        <v>1238</v>
      </c>
      <c r="I100" s="18">
        <v>1943</v>
      </c>
      <c r="J100" s="18">
        <v>1173</v>
      </c>
      <c r="K100" s="18" t="s">
        <v>3</v>
      </c>
      <c r="L100" s="18" t="str">
        <f t="shared" si="5"/>
        <v>Yes</v>
      </c>
      <c r="M100" s="18" t="str">
        <f t="shared" si="6"/>
        <v>Yes</v>
      </c>
    </row>
    <row r="101" spans="1:13" x14ac:dyDescent="0.25">
      <c r="A101" t="s">
        <v>511</v>
      </c>
      <c r="B101" s="19" t="s">
        <v>320</v>
      </c>
      <c r="C101" s="19" t="s">
        <v>321</v>
      </c>
      <c r="D101" s="19" t="s">
        <v>40</v>
      </c>
      <c r="E101" s="18" t="s">
        <v>1521</v>
      </c>
      <c r="F101" s="18">
        <v>1084</v>
      </c>
      <c r="G101" s="18">
        <v>2302</v>
      </c>
      <c r="H101" s="18">
        <v>1238</v>
      </c>
      <c r="I101" s="18">
        <v>1943</v>
      </c>
      <c r="J101" s="18">
        <v>1173</v>
      </c>
      <c r="K101" s="18" t="s">
        <v>3</v>
      </c>
      <c r="L101" s="18" t="str">
        <f t="shared" si="5"/>
        <v>Yes</v>
      </c>
      <c r="M101" s="18" t="str">
        <f t="shared" si="6"/>
        <v>Yes</v>
      </c>
    </row>
    <row r="102" spans="1:13" x14ac:dyDescent="0.25">
      <c r="A102" t="s">
        <v>511</v>
      </c>
      <c r="B102" s="19" t="s">
        <v>334</v>
      </c>
      <c r="C102" s="19" t="s">
        <v>335</v>
      </c>
      <c r="D102" s="19" t="s">
        <v>40</v>
      </c>
      <c r="E102" s="18" t="s">
        <v>1521</v>
      </c>
      <c r="F102" s="18">
        <v>1084</v>
      </c>
      <c r="G102" s="18">
        <v>2302</v>
      </c>
      <c r="H102" s="18">
        <v>1238</v>
      </c>
      <c r="I102" s="18">
        <v>1943</v>
      </c>
      <c r="J102" s="18">
        <v>1173</v>
      </c>
      <c r="K102" s="18" t="s">
        <v>3</v>
      </c>
      <c r="L102" s="18" t="str">
        <f t="shared" si="5"/>
        <v>Yes</v>
      </c>
      <c r="M102" s="18" t="str">
        <f t="shared" si="6"/>
        <v>Yes</v>
      </c>
    </row>
    <row r="103" spans="1:13" x14ac:dyDescent="0.25">
      <c r="A103" t="s">
        <v>511</v>
      </c>
      <c r="B103" s="19" t="s">
        <v>368</v>
      </c>
      <c r="C103" s="19" t="s">
        <v>369</v>
      </c>
      <c r="D103" s="19" t="s">
        <v>40</v>
      </c>
      <c r="E103" s="18" t="s">
        <v>1521</v>
      </c>
      <c r="F103" s="18">
        <v>1084</v>
      </c>
      <c r="G103" s="18">
        <v>2302</v>
      </c>
      <c r="H103" s="18">
        <v>1238</v>
      </c>
      <c r="I103" s="18">
        <v>1943</v>
      </c>
      <c r="J103" s="18">
        <v>1173</v>
      </c>
      <c r="K103" s="18" t="s">
        <v>3</v>
      </c>
      <c r="L103" s="18" t="str">
        <f t="shared" si="5"/>
        <v>Yes</v>
      </c>
      <c r="M103" s="18" t="str">
        <f t="shared" si="6"/>
        <v>Yes</v>
      </c>
    </row>
    <row r="104" spans="1:13" x14ac:dyDescent="0.25">
      <c r="A104" t="s">
        <v>511</v>
      </c>
      <c r="B104" s="19" t="s">
        <v>390</v>
      </c>
      <c r="C104" s="19" t="s">
        <v>391</v>
      </c>
      <c r="D104" s="19" t="s">
        <v>40</v>
      </c>
      <c r="E104" s="18" t="s">
        <v>1521</v>
      </c>
      <c r="F104" s="18">
        <v>1084</v>
      </c>
      <c r="G104" s="18">
        <v>2302</v>
      </c>
      <c r="H104" s="18">
        <v>1238</v>
      </c>
      <c r="I104" s="18">
        <v>1943</v>
      </c>
      <c r="J104" s="18">
        <v>1173</v>
      </c>
      <c r="K104" s="18" t="s">
        <v>3</v>
      </c>
      <c r="L104" s="18" t="str">
        <f t="shared" si="5"/>
        <v>Yes</v>
      </c>
      <c r="M104" s="18" t="str">
        <f t="shared" si="6"/>
        <v>Yes</v>
      </c>
    </row>
    <row r="105" spans="1:13" x14ac:dyDescent="0.25">
      <c r="A105" t="s">
        <v>511</v>
      </c>
      <c r="B105" s="19" t="s">
        <v>394</v>
      </c>
      <c r="C105" s="19" t="s">
        <v>395</v>
      </c>
      <c r="D105" s="19" t="s">
        <v>40</v>
      </c>
      <c r="E105" s="18" t="s">
        <v>1521</v>
      </c>
      <c r="F105" s="18">
        <v>1084</v>
      </c>
      <c r="G105" s="18">
        <v>2302</v>
      </c>
      <c r="H105" s="18">
        <v>1238</v>
      </c>
      <c r="I105" s="18">
        <v>1943</v>
      </c>
      <c r="J105" s="18">
        <v>1173</v>
      </c>
      <c r="K105" s="18" t="s">
        <v>3</v>
      </c>
      <c r="L105" s="18" t="str">
        <f t="shared" si="5"/>
        <v>Yes</v>
      </c>
      <c r="M105" s="18" t="str">
        <f t="shared" si="6"/>
        <v>Yes</v>
      </c>
    </row>
    <row r="106" spans="1:13" x14ac:dyDescent="0.25">
      <c r="A106" t="s">
        <v>511</v>
      </c>
      <c r="B106" s="19" t="s">
        <v>401</v>
      </c>
      <c r="C106" s="19" t="s">
        <v>402</v>
      </c>
      <c r="D106" s="19" t="s">
        <v>40</v>
      </c>
      <c r="E106" s="18" t="s">
        <v>1521</v>
      </c>
      <c r="F106" s="18">
        <v>1084</v>
      </c>
      <c r="G106" s="18">
        <v>2302</v>
      </c>
      <c r="H106" s="18">
        <v>1238</v>
      </c>
      <c r="I106" s="18">
        <v>1943</v>
      </c>
      <c r="J106" s="18">
        <v>1173</v>
      </c>
      <c r="K106" s="18" t="s">
        <v>3</v>
      </c>
      <c r="L106" s="18" t="str">
        <f t="shared" si="5"/>
        <v>Yes</v>
      </c>
      <c r="M106" s="18" t="str">
        <f t="shared" si="6"/>
        <v>Yes</v>
      </c>
    </row>
    <row r="107" spans="1:13" x14ac:dyDescent="0.25">
      <c r="A107" t="s">
        <v>511</v>
      </c>
      <c r="B107" s="19" t="s">
        <v>409</v>
      </c>
      <c r="C107" s="19" t="s">
        <v>410</v>
      </c>
      <c r="D107" s="19" t="s">
        <v>40</v>
      </c>
      <c r="E107" s="18" t="s">
        <v>1521</v>
      </c>
      <c r="F107" s="18">
        <v>1084</v>
      </c>
      <c r="G107" s="18">
        <v>2302</v>
      </c>
      <c r="H107" s="18">
        <v>1238</v>
      </c>
      <c r="I107" s="18">
        <v>1943</v>
      </c>
      <c r="J107" s="18">
        <v>1173</v>
      </c>
      <c r="K107" s="18" t="s">
        <v>3</v>
      </c>
      <c r="L107" s="18" t="str">
        <f t="shared" si="5"/>
        <v>Yes</v>
      </c>
      <c r="M107" s="18" t="str">
        <f t="shared" si="6"/>
        <v>Yes</v>
      </c>
    </row>
    <row r="108" spans="1:13" x14ac:dyDescent="0.25">
      <c r="A108" t="s">
        <v>511</v>
      </c>
      <c r="B108" s="19" t="s">
        <v>478</v>
      </c>
      <c r="C108" s="19" t="s">
        <v>479</v>
      </c>
      <c r="D108" s="19" t="s">
        <v>40</v>
      </c>
      <c r="E108" s="18" t="s">
        <v>1521</v>
      </c>
      <c r="F108" s="18">
        <v>1084</v>
      </c>
      <c r="G108" s="18">
        <v>2302</v>
      </c>
      <c r="H108" s="18">
        <v>1238</v>
      </c>
      <c r="I108" s="18">
        <v>1943</v>
      </c>
      <c r="J108" s="18">
        <v>1173</v>
      </c>
      <c r="K108" s="18" t="s">
        <v>3</v>
      </c>
      <c r="L108" s="18" t="str">
        <f t="shared" si="5"/>
        <v>Yes</v>
      </c>
      <c r="M108" s="18" t="str">
        <f t="shared" si="6"/>
        <v>Yes</v>
      </c>
    </row>
    <row r="109" spans="1:13" x14ac:dyDescent="0.25">
      <c r="A109" t="s">
        <v>511</v>
      </c>
      <c r="B109" s="19" t="s">
        <v>303</v>
      </c>
      <c r="C109" s="19" t="s">
        <v>304</v>
      </c>
      <c r="D109" s="19" t="s">
        <v>365</v>
      </c>
      <c r="E109" s="18" t="s">
        <v>1521</v>
      </c>
      <c r="F109" s="18">
        <v>1084</v>
      </c>
      <c r="G109" s="18">
        <v>2302</v>
      </c>
      <c r="H109" s="18">
        <v>1238</v>
      </c>
      <c r="I109" s="18">
        <v>1943</v>
      </c>
      <c r="J109" s="18">
        <v>1173</v>
      </c>
      <c r="K109" s="18" t="s">
        <v>3</v>
      </c>
      <c r="L109" s="18" t="str">
        <f t="shared" si="5"/>
        <v>Yes</v>
      </c>
      <c r="M109" s="18" t="str">
        <f t="shared" si="6"/>
        <v>Yes</v>
      </c>
    </row>
    <row r="110" spans="1:13" x14ac:dyDescent="0.25">
      <c r="A110" t="s">
        <v>511</v>
      </c>
      <c r="B110" s="19" t="s">
        <v>374</v>
      </c>
      <c r="C110" s="19" t="s">
        <v>375</v>
      </c>
      <c r="D110" s="19" t="s">
        <v>355</v>
      </c>
      <c r="E110" s="18" t="s">
        <v>1521</v>
      </c>
      <c r="F110" s="18">
        <v>1084</v>
      </c>
      <c r="G110" s="18">
        <v>2302</v>
      </c>
      <c r="H110" s="18">
        <v>1238</v>
      </c>
      <c r="I110" s="18">
        <v>1943</v>
      </c>
      <c r="J110" s="18">
        <v>1173</v>
      </c>
      <c r="K110" s="18" t="s">
        <v>3</v>
      </c>
      <c r="L110" s="18" t="str">
        <f t="shared" si="5"/>
        <v>Yes</v>
      </c>
      <c r="M110" s="18" t="str">
        <f t="shared" si="6"/>
        <v>Yes</v>
      </c>
    </row>
    <row r="111" spans="1:13" x14ac:dyDescent="0.25">
      <c r="A111" t="s">
        <v>511</v>
      </c>
      <c r="B111" s="19" t="s">
        <v>209</v>
      </c>
      <c r="C111" s="19" t="s">
        <v>210</v>
      </c>
      <c r="D111" s="19" t="s">
        <v>101</v>
      </c>
      <c r="E111" s="18" t="s">
        <v>1521</v>
      </c>
      <c r="F111" s="18">
        <v>1084</v>
      </c>
      <c r="G111" s="18">
        <v>2302</v>
      </c>
      <c r="H111" s="18">
        <v>1238</v>
      </c>
      <c r="I111" s="18">
        <v>1943</v>
      </c>
      <c r="J111" s="18">
        <v>1173</v>
      </c>
      <c r="K111" s="18" t="s">
        <v>3</v>
      </c>
      <c r="L111" s="18" t="str">
        <f t="shared" si="5"/>
        <v>Yes</v>
      </c>
      <c r="M111" s="18" t="str">
        <f t="shared" si="6"/>
        <v>Yes</v>
      </c>
    </row>
    <row r="112" spans="1:13" x14ac:dyDescent="0.25">
      <c r="A112" t="s">
        <v>511</v>
      </c>
      <c r="B112" s="19" t="s">
        <v>356</v>
      </c>
      <c r="C112" s="19" t="s">
        <v>357</v>
      </c>
      <c r="D112" s="19" t="s">
        <v>1519</v>
      </c>
      <c r="E112" s="18" t="s">
        <v>1521</v>
      </c>
      <c r="F112" s="18">
        <v>1084</v>
      </c>
      <c r="G112" s="18">
        <v>2302</v>
      </c>
      <c r="H112" s="18">
        <v>1238</v>
      </c>
      <c r="I112" s="18">
        <v>1943</v>
      </c>
      <c r="J112" s="18">
        <v>1173</v>
      </c>
      <c r="K112" s="18" t="s">
        <v>3</v>
      </c>
      <c r="L112" s="18" t="str">
        <f t="shared" si="5"/>
        <v>Yes</v>
      </c>
      <c r="M112" s="18" t="str">
        <f t="shared" si="6"/>
        <v>Yes</v>
      </c>
    </row>
    <row r="113" spans="1:13" x14ac:dyDescent="0.25">
      <c r="A113" t="s">
        <v>511</v>
      </c>
      <c r="B113" s="19" t="s">
        <v>32</v>
      </c>
      <c r="C113" s="19" t="s">
        <v>33</v>
      </c>
      <c r="D113" s="19" t="s">
        <v>24</v>
      </c>
      <c r="E113" s="18" t="s">
        <v>1521</v>
      </c>
      <c r="F113" s="18">
        <v>1084</v>
      </c>
      <c r="G113" s="18">
        <v>2302</v>
      </c>
      <c r="H113" s="18">
        <v>1238</v>
      </c>
      <c r="I113" s="18">
        <v>1943</v>
      </c>
      <c r="J113" s="18">
        <v>1173</v>
      </c>
      <c r="K113" s="18" t="s">
        <v>3</v>
      </c>
      <c r="L113" s="18" t="str">
        <f t="shared" si="5"/>
        <v>Yes</v>
      </c>
      <c r="M113" s="18" t="str">
        <f t="shared" si="6"/>
        <v>Yes</v>
      </c>
    </row>
    <row r="114" spans="1:13" x14ac:dyDescent="0.25">
      <c r="A114" t="s">
        <v>511</v>
      </c>
      <c r="B114" s="19" t="s">
        <v>106</v>
      </c>
      <c r="C114" s="19" t="s">
        <v>107</v>
      </c>
      <c r="D114" s="19" t="s">
        <v>24</v>
      </c>
      <c r="E114" s="18" t="s">
        <v>1521</v>
      </c>
      <c r="F114" s="18">
        <v>1084</v>
      </c>
      <c r="G114" s="18">
        <v>2302</v>
      </c>
      <c r="H114" s="18">
        <v>1238</v>
      </c>
      <c r="I114" s="18">
        <v>1943</v>
      </c>
      <c r="J114" s="18">
        <v>1173</v>
      </c>
      <c r="K114" s="18" t="s">
        <v>3</v>
      </c>
      <c r="L114" s="18" t="str">
        <f t="shared" si="5"/>
        <v>Yes</v>
      </c>
      <c r="M114" s="18" t="str">
        <f t="shared" si="6"/>
        <v>Yes</v>
      </c>
    </row>
    <row r="115" spans="1:13" x14ac:dyDescent="0.25">
      <c r="A115" t="s">
        <v>511</v>
      </c>
      <c r="B115" s="19" t="s">
        <v>148</v>
      </c>
      <c r="C115" s="19" t="s">
        <v>149</v>
      </c>
      <c r="D115" s="19" t="s">
        <v>24</v>
      </c>
      <c r="E115" s="18" t="s">
        <v>1521</v>
      </c>
      <c r="F115" s="18">
        <v>1084</v>
      </c>
      <c r="G115" s="18">
        <v>2302</v>
      </c>
      <c r="H115" s="18">
        <v>1238</v>
      </c>
      <c r="I115" s="18">
        <v>1943</v>
      </c>
      <c r="J115" s="18">
        <v>1173</v>
      </c>
      <c r="K115" s="18" t="s">
        <v>3</v>
      </c>
      <c r="L115" s="18" t="str">
        <f t="shared" si="5"/>
        <v>Yes</v>
      </c>
      <c r="M115" s="18" t="str">
        <f t="shared" si="6"/>
        <v>Yes</v>
      </c>
    </row>
    <row r="116" spans="1:13" x14ac:dyDescent="0.25">
      <c r="A116" t="s">
        <v>511</v>
      </c>
      <c r="B116" s="19" t="s">
        <v>246</v>
      </c>
      <c r="C116" s="19" t="s">
        <v>247</v>
      </c>
      <c r="D116" s="19" t="s">
        <v>24</v>
      </c>
      <c r="E116" s="18" t="s">
        <v>1521</v>
      </c>
      <c r="F116" s="18">
        <v>1084</v>
      </c>
      <c r="G116" s="18">
        <v>2302</v>
      </c>
      <c r="H116" s="18">
        <v>1238</v>
      </c>
      <c r="I116" s="18">
        <v>1943</v>
      </c>
      <c r="J116" s="18">
        <v>1173</v>
      </c>
      <c r="K116" s="18" t="s">
        <v>3</v>
      </c>
      <c r="L116" s="18" t="str">
        <f t="shared" si="5"/>
        <v>Yes</v>
      </c>
      <c r="M116" s="18" t="str">
        <f t="shared" si="6"/>
        <v>Yes</v>
      </c>
    </row>
    <row r="117" spans="1:13" x14ac:dyDescent="0.25">
      <c r="A117" t="s">
        <v>511</v>
      </c>
      <c r="B117" s="19" t="s">
        <v>405</v>
      </c>
      <c r="C117" s="19" t="s">
        <v>406</v>
      </c>
      <c r="D117" s="19" t="s">
        <v>24</v>
      </c>
      <c r="E117" s="18" t="s">
        <v>1521</v>
      </c>
      <c r="F117" s="18">
        <v>1084</v>
      </c>
      <c r="G117" s="18">
        <v>2302</v>
      </c>
      <c r="H117" s="18">
        <v>1238</v>
      </c>
      <c r="I117" s="18">
        <v>1943</v>
      </c>
      <c r="J117" s="18">
        <v>1173</v>
      </c>
      <c r="K117" s="18" t="s">
        <v>3</v>
      </c>
      <c r="L117" s="18" t="str">
        <f t="shared" si="5"/>
        <v>Yes</v>
      </c>
      <c r="M117" s="18" t="str">
        <f t="shared" si="6"/>
        <v>Yes</v>
      </c>
    </row>
    <row r="118" spans="1:13" x14ac:dyDescent="0.25">
      <c r="A118" t="s">
        <v>511</v>
      </c>
      <c r="B118" s="19" t="s">
        <v>427</v>
      </c>
      <c r="C118" s="19" t="s">
        <v>1485</v>
      </c>
      <c r="D118" s="19" t="s">
        <v>24</v>
      </c>
      <c r="E118" s="18" t="s">
        <v>1521</v>
      </c>
      <c r="F118" s="18">
        <v>1084</v>
      </c>
      <c r="G118" s="18">
        <v>2302</v>
      </c>
      <c r="H118" s="18">
        <v>1238</v>
      </c>
      <c r="I118" s="18">
        <v>1943</v>
      </c>
      <c r="J118" s="18">
        <v>1173</v>
      </c>
      <c r="K118" s="18" t="s">
        <v>3</v>
      </c>
      <c r="L118" s="18" t="str">
        <f t="shared" si="5"/>
        <v>Yes</v>
      </c>
      <c r="M118" s="18" t="str">
        <f t="shared" si="6"/>
        <v>Yes</v>
      </c>
    </row>
    <row r="119" spans="1:13" x14ac:dyDescent="0.25">
      <c r="A119" t="s">
        <v>511</v>
      </c>
      <c r="B119" s="19" t="s">
        <v>427</v>
      </c>
      <c r="C119" s="19" t="s">
        <v>428</v>
      </c>
      <c r="D119" s="19" t="s">
        <v>24</v>
      </c>
      <c r="E119" s="18" t="s">
        <v>1521</v>
      </c>
      <c r="F119" s="18">
        <v>1084</v>
      </c>
      <c r="G119" s="18">
        <v>2302</v>
      </c>
      <c r="H119" s="18">
        <v>1238</v>
      </c>
      <c r="I119" s="18">
        <v>1943</v>
      </c>
      <c r="J119" s="18">
        <v>1173</v>
      </c>
      <c r="K119" s="18" t="s">
        <v>3</v>
      </c>
      <c r="L119" s="18" t="str">
        <f t="shared" si="5"/>
        <v>Yes</v>
      </c>
      <c r="M119" s="18" t="str">
        <f t="shared" si="6"/>
        <v>Yes</v>
      </c>
    </row>
    <row r="120" spans="1:13" x14ac:dyDescent="0.25">
      <c r="A120" t="s">
        <v>511</v>
      </c>
      <c r="B120" s="19" t="s">
        <v>458</v>
      </c>
      <c r="C120" s="19" t="s">
        <v>459</v>
      </c>
      <c r="D120" s="19" t="s">
        <v>24</v>
      </c>
      <c r="E120" s="18" t="s">
        <v>1522</v>
      </c>
      <c r="F120" s="18">
        <v>1084</v>
      </c>
      <c r="G120" s="18">
        <v>2302</v>
      </c>
      <c r="H120" s="18">
        <v>563</v>
      </c>
      <c r="I120" s="18">
        <v>752</v>
      </c>
      <c r="J120" s="18">
        <f>25+144+66+35+61</f>
        <v>331</v>
      </c>
      <c r="K120" s="18" t="s">
        <v>3</v>
      </c>
      <c r="L120" s="18" t="str">
        <f t="shared" si="5"/>
        <v>Yes</v>
      </c>
      <c r="M120" s="18" t="str">
        <f t="shared" si="6"/>
        <v>Yes</v>
      </c>
    </row>
    <row r="121" spans="1:13" x14ac:dyDescent="0.25">
      <c r="A121" t="s">
        <v>511</v>
      </c>
      <c r="B121" s="19" t="s">
        <v>462</v>
      </c>
      <c r="C121" s="19" t="s">
        <v>463</v>
      </c>
      <c r="D121" s="19" t="s">
        <v>24</v>
      </c>
      <c r="E121" s="18" t="s">
        <v>1521</v>
      </c>
      <c r="F121" s="18">
        <v>1084</v>
      </c>
      <c r="G121" s="18">
        <v>2302</v>
      </c>
      <c r="H121" s="18">
        <v>1238</v>
      </c>
      <c r="I121" s="18">
        <v>1943</v>
      </c>
      <c r="J121" s="18">
        <v>1173</v>
      </c>
      <c r="K121" s="18" t="s">
        <v>3</v>
      </c>
      <c r="L121" s="18" t="str">
        <f t="shared" si="5"/>
        <v>Yes</v>
      </c>
      <c r="M121" s="18" t="str">
        <f t="shared" si="6"/>
        <v>Yes</v>
      </c>
    </row>
    <row r="122" spans="1:13" ht="30" x14ac:dyDescent="0.25">
      <c r="A122" t="s">
        <v>504</v>
      </c>
      <c r="B122" s="24" t="s">
        <v>396</v>
      </c>
      <c r="C122" s="19" t="s">
        <v>397</v>
      </c>
      <c r="D122" s="19" t="s">
        <v>398</v>
      </c>
      <c r="E122" s="18" t="s">
        <v>502</v>
      </c>
      <c r="F122" s="18">
        <v>1000</v>
      </c>
      <c r="G122" s="18">
        <v>1000</v>
      </c>
      <c r="H122" s="18">
        <v>0</v>
      </c>
      <c r="I122" s="18">
        <v>0</v>
      </c>
      <c r="J122" s="18" t="s">
        <v>501</v>
      </c>
      <c r="K122" s="18" t="s">
        <v>2</v>
      </c>
      <c r="L122" s="18" t="str">
        <f t="shared" si="5"/>
        <v>No</v>
      </c>
      <c r="M122" s="18" t="str">
        <f t="shared" si="6"/>
        <v>62+ Waiver Not Eligible; Other Waviers Capped at Grad In-State Full-time Tuition Rate</v>
      </c>
    </row>
    <row r="123" spans="1:13" ht="30" x14ac:dyDescent="0.25">
      <c r="A123" t="s">
        <v>504</v>
      </c>
      <c r="B123" s="19" t="s">
        <v>150</v>
      </c>
      <c r="C123" s="19" t="s">
        <v>151</v>
      </c>
      <c r="D123" s="19" t="s">
        <v>11</v>
      </c>
      <c r="E123" s="18" t="s">
        <v>502</v>
      </c>
      <c r="F123" s="18">
        <v>925</v>
      </c>
      <c r="G123" s="18">
        <v>925</v>
      </c>
      <c r="H123" s="18">
        <v>0</v>
      </c>
      <c r="I123" s="18">
        <v>0</v>
      </c>
      <c r="J123" s="18" t="s">
        <v>501</v>
      </c>
      <c r="K123" s="18" t="s">
        <v>2</v>
      </c>
      <c r="L123" s="18" t="str">
        <f t="shared" si="5"/>
        <v>No</v>
      </c>
      <c r="M123" s="18" t="str">
        <f t="shared" si="6"/>
        <v>62+ Waiver Not Eligible; Other Waviers Capped at Grad In-State Full-time Tuition Rate</v>
      </c>
    </row>
    <row r="124" spans="1:13" ht="30" x14ac:dyDescent="0.25">
      <c r="A124" t="s">
        <v>504</v>
      </c>
      <c r="B124" s="19" t="s">
        <v>215</v>
      </c>
      <c r="C124" s="19" t="s">
        <v>216</v>
      </c>
      <c r="D124" s="19" t="s">
        <v>11</v>
      </c>
      <c r="E124" s="18" t="s">
        <v>502</v>
      </c>
      <c r="F124" s="18">
        <v>925</v>
      </c>
      <c r="G124" s="18">
        <v>925</v>
      </c>
      <c r="H124" s="18">
        <v>0</v>
      </c>
      <c r="I124" s="18">
        <v>0</v>
      </c>
      <c r="J124" s="18" t="s">
        <v>501</v>
      </c>
      <c r="K124" s="18" t="s">
        <v>2</v>
      </c>
      <c r="L124" s="18" t="str">
        <f t="shared" si="5"/>
        <v>No</v>
      </c>
      <c r="M124" s="18" t="str">
        <f t="shared" si="6"/>
        <v>62+ Waiver Not Eligible; Other Waviers Capped at Grad In-State Full-time Tuition Rate</v>
      </c>
    </row>
    <row r="125" spans="1:13" ht="30" x14ac:dyDescent="0.25">
      <c r="A125" t="s">
        <v>504</v>
      </c>
      <c r="B125" s="19" t="s">
        <v>270</v>
      </c>
      <c r="C125" s="19" t="s">
        <v>271</v>
      </c>
      <c r="D125" s="19" t="s">
        <v>11</v>
      </c>
      <c r="E125" s="18" t="s">
        <v>502</v>
      </c>
      <c r="F125" s="18">
        <v>925</v>
      </c>
      <c r="G125" s="18">
        <v>925</v>
      </c>
      <c r="H125" s="18">
        <v>0</v>
      </c>
      <c r="I125" s="18">
        <v>0</v>
      </c>
      <c r="J125" s="18" t="s">
        <v>501</v>
      </c>
      <c r="K125" s="18" t="s">
        <v>2</v>
      </c>
      <c r="L125" s="18" t="str">
        <f t="shared" si="5"/>
        <v>No</v>
      </c>
      <c r="M125" s="18" t="str">
        <f t="shared" si="6"/>
        <v>62+ Waiver Not Eligible; Other Waviers Capped at Grad In-State Full-time Tuition Rate</v>
      </c>
    </row>
    <row r="126" spans="1:13" ht="30" x14ac:dyDescent="0.25">
      <c r="A126" t="s">
        <v>504</v>
      </c>
      <c r="B126" s="24" t="s">
        <v>277</v>
      </c>
      <c r="C126" s="19" t="s">
        <v>278</v>
      </c>
      <c r="D126" s="19" t="s">
        <v>11</v>
      </c>
      <c r="E126" s="18" t="s">
        <v>502</v>
      </c>
      <c r="F126" s="18">
        <v>925</v>
      </c>
      <c r="G126" s="18">
        <v>925</v>
      </c>
      <c r="H126" s="18">
        <v>0</v>
      </c>
      <c r="I126" s="18">
        <v>0</v>
      </c>
      <c r="J126" s="18" t="s">
        <v>501</v>
      </c>
      <c r="K126" s="18" t="s">
        <v>2</v>
      </c>
      <c r="L126" s="18" t="str">
        <f t="shared" si="5"/>
        <v>No</v>
      </c>
      <c r="M126" s="18" t="str">
        <f t="shared" si="6"/>
        <v>62+ Waiver Not Eligible; Other Waviers Capped at Grad In-State Full-time Tuition Rate</v>
      </c>
    </row>
    <row r="127" spans="1:13" ht="30" x14ac:dyDescent="0.25">
      <c r="A127" t="s">
        <v>504</v>
      </c>
      <c r="B127" s="19" t="s">
        <v>411</v>
      </c>
      <c r="C127" s="19" t="s">
        <v>412</v>
      </c>
      <c r="D127" s="19" t="s">
        <v>11</v>
      </c>
      <c r="E127" s="18" t="s">
        <v>502</v>
      </c>
      <c r="F127" s="18">
        <v>925</v>
      </c>
      <c r="G127" s="18">
        <v>925</v>
      </c>
      <c r="H127" s="18">
        <v>0</v>
      </c>
      <c r="I127" s="18">
        <v>0</v>
      </c>
      <c r="J127" s="18" t="s">
        <v>501</v>
      </c>
      <c r="K127" s="18" t="s">
        <v>2</v>
      </c>
      <c r="L127" s="18" t="str">
        <f t="shared" si="5"/>
        <v>No</v>
      </c>
      <c r="M127" s="18" t="str">
        <f t="shared" si="6"/>
        <v>62+ Waiver Not Eligible; Other Waviers Capped at Grad In-State Full-time Tuition Rate</v>
      </c>
    </row>
    <row r="128" spans="1:13" ht="30" x14ac:dyDescent="0.25">
      <c r="A128" t="s">
        <v>504</v>
      </c>
      <c r="B128" s="19" t="s">
        <v>422</v>
      </c>
      <c r="C128" s="19" t="s">
        <v>423</v>
      </c>
      <c r="D128" s="19" t="s">
        <v>11</v>
      </c>
      <c r="E128" s="18" t="s">
        <v>502</v>
      </c>
      <c r="F128" s="18">
        <v>925</v>
      </c>
      <c r="G128" s="18">
        <v>925</v>
      </c>
      <c r="H128" s="18">
        <v>0</v>
      </c>
      <c r="I128" s="18">
        <v>0</v>
      </c>
      <c r="J128" s="18" t="s">
        <v>501</v>
      </c>
      <c r="K128" s="18" t="s">
        <v>2</v>
      </c>
      <c r="L128" s="18" t="str">
        <f t="shared" si="5"/>
        <v>No</v>
      </c>
      <c r="M128" s="18" t="str">
        <f t="shared" si="6"/>
        <v>62+ Waiver Not Eligible; Other Waviers Capped at Grad In-State Full-time Tuition Rate</v>
      </c>
    </row>
    <row r="129" spans="1:13" ht="30" x14ac:dyDescent="0.25">
      <c r="A129" t="s">
        <v>504</v>
      </c>
      <c r="B129" s="19" t="s">
        <v>466</v>
      </c>
      <c r="C129" s="19" t="s">
        <v>467</v>
      </c>
      <c r="D129" s="19" t="s">
        <v>11</v>
      </c>
      <c r="E129" s="18" t="s">
        <v>502</v>
      </c>
      <c r="F129" s="18">
        <v>925</v>
      </c>
      <c r="G129" s="18">
        <v>925</v>
      </c>
      <c r="H129" s="18">
        <v>0</v>
      </c>
      <c r="I129" s="18">
        <v>0</v>
      </c>
      <c r="J129" s="18" t="s">
        <v>501</v>
      </c>
      <c r="K129" s="18" t="s">
        <v>2</v>
      </c>
      <c r="L129" s="18" t="str">
        <f t="shared" si="5"/>
        <v>No</v>
      </c>
      <c r="M129" s="18" t="str">
        <f t="shared" si="6"/>
        <v>62+ Waiver Not Eligible; Other Waviers Capped at Grad In-State Full-time Tuition Rate</v>
      </c>
    </row>
    <row r="130" spans="1:13" ht="30" x14ac:dyDescent="0.25">
      <c r="A130" t="s">
        <v>504</v>
      </c>
      <c r="B130" s="19" t="s">
        <v>132</v>
      </c>
      <c r="C130" s="19" t="s">
        <v>133</v>
      </c>
      <c r="D130" s="19" t="s">
        <v>48</v>
      </c>
      <c r="E130" s="18" t="s">
        <v>502</v>
      </c>
      <c r="F130" s="18">
        <v>925</v>
      </c>
      <c r="G130" s="18">
        <v>925</v>
      </c>
      <c r="H130" s="18">
        <v>0</v>
      </c>
      <c r="I130" s="18">
        <v>0</v>
      </c>
      <c r="J130" s="18" t="s">
        <v>501</v>
      </c>
      <c r="K130" s="18" t="s">
        <v>2</v>
      </c>
      <c r="L130" s="18" t="str">
        <f t="shared" si="5"/>
        <v>No</v>
      </c>
      <c r="M130" s="18" t="str">
        <f t="shared" si="6"/>
        <v>62+ Waiver Not Eligible; Other Waviers Capped at Grad In-State Full-time Tuition Rate</v>
      </c>
    </row>
    <row r="131" spans="1:13" ht="30" x14ac:dyDescent="0.25">
      <c r="A131" t="s">
        <v>504</v>
      </c>
      <c r="B131" s="19" t="s">
        <v>328</v>
      </c>
      <c r="C131" s="19" t="s">
        <v>329</v>
      </c>
      <c r="D131" s="19" t="s">
        <v>48</v>
      </c>
      <c r="E131" s="18" t="s">
        <v>502</v>
      </c>
      <c r="F131" s="18">
        <v>925</v>
      </c>
      <c r="G131" s="18">
        <v>925</v>
      </c>
      <c r="H131" s="18">
        <v>0</v>
      </c>
      <c r="I131" s="18">
        <v>0</v>
      </c>
      <c r="J131" s="18" t="s">
        <v>501</v>
      </c>
      <c r="K131" s="18" t="s">
        <v>2</v>
      </c>
      <c r="L131" s="18" t="str">
        <f t="shared" ref="L131:L194" si="7">IF(J131="N/A","No","Yes")</f>
        <v>No</v>
      </c>
      <c r="M131" s="18" t="str">
        <f t="shared" ref="M131:M194" si="8">IF(ISNUMBER(SEARCH("eCampus",A131)),"62+ Waiver Not Eligible; Other Waviers Capped at Grad In-State Full-time Tuition Rate",IF(ISNUMBER(SEARCH("Fee",E131)),"Yes - Waiver Amount Capped at Grad In-State Full-time Tuition Rate","Yes"))</f>
        <v>62+ Waiver Not Eligible; Other Waviers Capped at Grad In-State Full-time Tuition Rate</v>
      </c>
    </row>
    <row r="132" spans="1:13" ht="30" x14ac:dyDescent="0.25">
      <c r="A132" t="s">
        <v>504</v>
      </c>
      <c r="B132" s="19" t="s">
        <v>439</v>
      </c>
      <c r="C132" s="19" t="s">
        <v>440</v>
      </c>
      <c r="D132" s="19" t="s">
        <v>48</v>
      </c>
      <c r="E132" s="18" t="s">
        <v>502</v>
      </c>
      <c r="F132" s="18">
        <v>925</v>
      </c>
      <c r="G132" s="18">
        <v>925</v>
      </c>
      <c r="H132" s="18">
        <v>0</v>
      </c>
      <c r="I132" s="18">
        <v>0</v>
      </c>
      <c r="J132" s="18" t="s">
        <v>501</v>
      </c>
      <c r="K132" s="18" t="s">
        <v>2</v>
      </c>
      <c r="L132" s="18" t="str">
        <f t="shared" si="7"/>
        <v>No</v>
      </c>
      <c r="M132" s="18" t="str">
        <f t="shared" si="8"/>
        <v>62+ Waiver Not Eligible; Other Waviers Capped at Grad In-State Full-time Tuition Rate</v>
      </c>
    </row>
    <row r="133" spans="1:13" ht="30" x14ac:dyDescent="0.25">
      <c r="A133" t="s">
        <v>504</v>
      </c>
      <c r="B133" s="19" t="s">
        <v>51</v>
      </c>
      <c r="C133" s="19" t="s">
        <v>515</v>
      </c>
      <c r="D133" s="19" t="s">
        <v>505</v>
      </c>
      <c r="E133" s="18" t="s">
        <v>502</v>
      </c>
      <c r="F133" s="18">
        <v>925</v>
      </c>
      <c r="G133" s="18">
        <v>925</v>
      </c>
      <c r="H133" s="18">
        <v>0</v>
      </c>
      <c r="I133" s="18">
        <v>0</v>
      </c>
      <c r="J133" s="18" t="s">
        <v>501</v>
      </c>
      <c r="K133" s="18" t="s">
        <v>2</v>
      </c>
      <c r="L133" s="18" t="str">
        <f t="shared" si="7"/>
        <v>No</v>
      </c>
      <c r="M133" s="18" t="str">
        <f t="shared" si="8"/>
        <v>62+ Waiver Not Eligible; Other Waviers Capped at Grad In-State Full-time Tuition Rate</v>
      </c>
    </row>
    <row r="134" spans="1:13" ht="30" x14ac:dyDescent="0.25">
      <c r="A134" t="s">
        <v>504</v>
      </c>
      <c r="B134" s="19" t="s">
        <v>97</v>
      </c>
      <c r="C134" s="19" t="s">
        <v>98</v>
      </c>
      <c r="D134" s="19" t="s">
        <v>9</v>
      </c>
      <c r="E134" s="18" t="s">
        <v>502</v>
      </c>
      <c r="F134" s="18">
        <v>925</v>
      </c>
      <c r="G134" s="18">
        <v>925</v>
      </c>
      <c r="H134" s="18">
        <v>0</v>
      </c>
      <c r="I134" s="18">
        <v>0</v>
      </c>
      <c r="J134" s="18" t="s">
        <v>501</v>
      </c>
      <c r="K134" s="18" t="s">
        <v>2</v>
      </c>
      <c r="L134" s="18" t="str">
        <f t="shared" si="7"/>
        <v>No</v>
      </c>
      <c r="M134" s="18" t="str">
        <f t="shared" si="8"/>
        <v>62+ Waiver Not Eligible; Other Waviers Capped at Grad In-State Full-time Tuition Rate</v>
      </c>
    </row>
    <row r="135" spans="1:13" ht="30" x14ac:dyDescent="0.25">
      <c r="A135" t="s">
        <v>504</v>
      </c>
      <c r="B135" s="19" t="s">
        <v>136</v>
      </c>
      <c r="C135" s="19" t="s">
        <v>137</v>
      </c>
      <c r="D135" s="19" t="s">
        <v>9</v>
      </c>
      <c r="E135" s="18" t="s">
        <v>502</v>
      </c>
      <c r="F135" s="18">
        <v>925</v>
      </c>
      <c r="G135" s="18">
        <v>925</v>
      </c>
      <c r="H135" s="18">
        <v>0</v>
      </c>
      <c r="I135" s="18">
        <v>0</v>
      </c>
      <c r="J135" s="18" t="s">
        <v>501</v>
      </c>
      <c r="K135" s="18" t="s">
        <v>2</v>
      </c>
      <c r="L135" s="18" t="str">
        <f t="shared" si="7"/>
        <v>No</v>
      </c>
      <c r="M135" s="18" t="str">
        <f t="shared" si="8"/>
        <v>62+ Waiver Not Eligible; Other Waviers Capped at Grad In-State Full-time Tuition Rate</v>
      </c>
    </row>
    <row r="136" spans="1:13" ht="30" x14ac:dyDescent="0.25">
      <c r="A136" t="s">
        <v>504</v>
      </c>
      <c r="B136" s="19" t="s">
        <v>190</v>
      </c>
      <c r="C136" s="19" t="s">
        <v>191</v>
      </c>
      <c r="D136" s="19" t="s">
        <v>9</v>
      </c>
      <c r="E136" s="18" t="s">
        <v>502</v>
      </c>
      <c r="F136" s="18">
        <v>925</v>
      </c>
      <c r="G136" s="18">
        <v>925</v>
      </c>
      <c r="H136" s="18">
        <v>0</v>
      </c>
      <c r="I136" s="18">
        <v>0</v>
      </c>
      <c r="J136" s="18" t="s">
        <v>501</v>
      </c>
      <c r="K136" s="18" t="s">
        <v>2</v>
      </c>
      <c r="L136" s="18" t="str">
        <f t="shared" si="7"/>
        <v>No</v>
      </c>
      <c r="M136" s="18" t="str">
        <f t="shared" si="8"/>
        <v>62+ Waiver Not Eligible; Other Waviers Capped at Grad In-State Full-time Tuition Rate</v>
      </c>
    </row>
    <row r="137" spans="1:13" ht="30" x14ac:dyDescent="0.25">
      <c r="A137" t="s">
        <v>504</v>
      </c>
      <c r="B137" s="19" t="s">
        <v>203</v>
      </c>
      <c r="C137" s="19" t="s">
        <v>204</v>
      </c>
      <c r="D137" s="19" t="s">
        <v>9</v>
      </c>
      <c r="E137" s="18" t="s">
        <v>502</v>
      </c>
      <c r="F137" s="18">
        <v>925</v>
      </c>
      <c r="G137" s="18">
        <v>925</v>
      </c>
      <c r="H137" s="18">
        <v>0</v>
      </c>
      <c r="I137" s="18">
        <v>0</v>
      </c>
      <c r="J137" s="18" t="s">
        <v>501</v>
      </c>
      <c r="K137" s="18" t="s">
        <v>2</v>
      </c>
      <c r="L137" s="18" t="str">
        <f t="shared" si="7"/>
        <v>No</v>
      </c>
      <c r="M137" s="18" t="str">
        <f t="shared" si="8"/>
        <v>62+ Waiver Not Eligible; Other Waviers Capped at Grad In-State Full-time Tuition Rate</v>
      </c>
    </row>
    <row r="138" spans="1:13" ht="30" x14ac:dyDescent="0.25">
      <c r="A138" t="s">
        <v>504</v>
      </c>
      <c r="B138" s="19" t="s">
        <v>226</v>
      </c>
      <c r="C138" s="19" t="s">
        <v>227</v>
      </c>
      <c r="D138" s="19" t="s">
        <v>9</v>
      </c>
      <c r="E138" s="18" t="s">
        <v>502</v>
      </c>
      <c r="F138" s="18">
        <v>925</v>
      </c>
      <c r="G138" s="18">
        <v>925</v>
      </c>
      <c r="H138" s="18">
        <v>0</v>
      </c>
      <c r="I138" s="18">
        <v>0</v>
      </c>
      <c r="J138" s="18" t="s">
        <v>501</v>
      </c>
      <c r="K138" s="18" t="s">
        <v>2</v>
      </c>
      <c r="L138" s="18" t="str">
        <f t="shared" si="7"/>
        <v>No</v>
      </c>
      <c r="M138" s="18" t="str">
        <f t="shared" si="8"/>
        <v>62+ Waiver Not Eligible; Other Waviers Capped at Grad In-State Full-time Tuition Rate</v>
      </c>
    </row>
    <row r="139" spans="1:13" ht="30" x14ac:dyDescent="0.25">
      <c r="A139" t="s">
        <v>504</v>
      </c>
      <c r="B139" s="19" t="s">
        <v>242</v>
      </c>
      <c r="C139" s="19" t="s">
        <v>243</v>
      </c>
      <c r="D139" s="19" t="s">
        <v>9</v>
      </c>
      <c r="E139" s="18" t="s">
        <v>502</v>
      </c>
      <c r="F139" s="18">
        <v>925</v>
      </c>
      <c r="G139" s="18">
        <v>925</v>
      </c>
      <c r="H139" s="18">
        <v>0</v>
      </c>
      <c r="I139" s="18">
        <v>0</v>
      </c>
      <c r="J139" s="18" t="s">
        <v>501</v>
      </c>
      <c r="K139" s="18" t="s">
        <v>2</v>
      </c>
      <c r="L139" s="18" t="str">
        <f t="shared" si="7"/>
        <v>No</v>
      </c>
      <c r="M139" s="18" t="str">
        <f t="shared" si="8"/>
        <v>62+ Waiver Not Eligible; Other Waviers Capped at Grad In-State Full-time Tuition Rate</v>
      </c>
    </row>
    <row r="140" spans="1:13" ht="30" x14ac:dyDescent="0.25">
      <c r="A140" t="s">
        <v>504</v>
      </c>
      <c r="B140" s="19" t="s">
        <v>489</v>
      </c>
      <c r="C140" s="19" t="s">
        <v>490</v>
      </c>
      <c r="D140" s="19" t="s">
        <v>508</v>
      </c>
      <c r="E140" s="18" t="s">
        <v>502</v>
      </c>
      <c r="F140" s="18">
        <v>925</v>
      </c>
      <c r="G140" s="18">
        <v>925</v>
      </c>
      <c r="H140" s="18">
        <v>0</v>
      </c>
      <c r="I140" s="18">
        <v>0</v>
      </c>
      <c r="J140" s="18" t="s">
        <v>501</v>
      </c>
      <c r="K140" s="18" t="s">
        <v>2</v>
      </c>
      <c r="L140" s="18" t="str">
        <f t="shared" si="7"/>
        <v>No</v>
      </c>
      <c r="M140" s="18" t="str">
        <f t="shared" si="8"/>
        <v>62+ Waiver Not Eligible; Other Waviers Capped at Grad In-State Full-time Tuition Rate</v>
      </c>
    </row>
    <row r="141" spans="1:13" ht="30" x14ac:dyDescent="0.25">
      <c r="A141" t="s">
        <v>504</v>
      </c>
      <c r="B141" s="19" t="s">
        <v>418</v>
      </c>
      <c r="C141" s="19" t="s">
        <v>419</v>
      </c>
      <c r="D141" s="19" t="s">
        <v>189</v>
      </c>
      <c r="E141" s="18" t="s">
        <v>502</v>
      </c>
      <c r="F141" s="18">
        <v>1000</v>
      </c>
      <c r="G141" s="18">
        <v>1000</v>
      </c>
      <c r="H141" s="18">
        <v>0</v>
      </c>
      <c r="I141" s="18">
        <v>0</v>
      </c>
      <c r="J141" s="18" t="s">
        <v>501</v>
      </c>
      <c r="K141" s="18" t="s">
        <v>2</v>
      </c>
      <c r="L141" s="18" t="str">
        <f t="shared" si="7"/>
        <v>No</v>
      </c>
      <c r="M141" s="18" t="str">
        <f t="shared" si="8"/>
        <v>62+ Waiver Not Eligible; Other Waviers Capped at Grad In-State Full-time Tuition Rate</v>
      </c>
    </row>
    <row r="142" spans="1:13" ht="30" x14ac:dyDescent="0.25">
      <c r="A142" t="s">
        <v>504</v>
      </c>
      <c r="B142" s="19" t="s">
        <v>205</v>
      </c>
      <c r="C142" s="19" t="s">
        <v>206</v>
      </c>
      <c r="D142" s="19" t="s">
        <v>40</v>
      </c>
      <c r="E142" s="18" t="s">
        <v>502</v>
      </c>
      <c r="F142" s="18">
        <v>925</v>
      </c>
      <c r="G142" s="18">
        <v>925</v>
      </c>
      <c r="H142" s="18">
        <v>0</v>
      </c>
      <c r="I142" s="18">
        <v>0</v>
      </c>
      <c r="J142" s="18" t="s">
        <v>501</v>
      </c>
      <c r="K142" s="18" t="s">
        <v>2</v>
      </c>
      <c r="L142" s="18" t="str">
        <f t="shared" si="7"/>
        <v>No</v>
      </c>
      <c r="M142" s="18" t="str">
        <f t="shared" si="8"/>
        <v>62+ Waiver Not Eligible; Other Waviers Capped at Grad In-State Full-time Tuition Rate</v>
      </c>
    </row>
    <row r="143" spans="1:13" ht="30" x14ac:dyDescent="0.25">
      <c r="A143" t="s">
        <v>504</v>
      </c>
      <c r="B143" s="19" t="s">
        <v>448</v>
      </c>
      <c r="C143" s="19" t="s">
        <v>449</v>
      </c>
      <c r="D143" s="19" t="s">
        <v>40</v>
      </c>
      <c r="E143" s="18" t="s">
        <v>502</v>
      </c>
      <c r="F143" s="18">
        <v>925</v>
      </c>
      <c r="G143" s="18">
        <v>925</v>
      </c>
      <c r="H143" s="18">
        <v>0</v>
      </c>
      <c r="I143" s="18">
        <v>0</v>
      </c>
      <c r="J143" s="18" t="s">
        <v>501</v>
      </c>
      <c r="K143" s="18" t="s">
        <v>2</v>
      </c>
      <c r="L143" s="18" t="str">
        <f t="shared" si="7"/>
        <v>No</v>
      </c>
      <c r="M143" s="18" t="str">
        <f t="shared" si="8"/>
        <v>62+ Waiver Not Eligible; Other Waviers Capped at Grad In-State Full-time Tuition Rate</v>
      </c>
    </row>
    <row r="144" spans="1:13" ht="30" x14ac:dyDescent="0.25">
      <c r="A144" t="s">
        <v>504</v>
      </c>
      <c r="B144" s="19" t="s">
        <v>487</v>
      </c>
      <c r="C144" s="19" t="s">
        <v>488</v>
      </c>
      <c r="D144" s="19" t="s">
        <v>40</v>
      </c>
      <c r="E144" s="18" t="s">
        <v>502</v>
      </c>
      <c r="F144" s="18">
        <v>925</v>
      </c>
      <c r="G144" s="18">
        <v>925</v>
      </c>
      <c r="H144" s="18">
        <v>0</v>
      </c>
      <c r="I144" s="18">
        <v>0</v>
      </c>
      <c r="J144" s="18" t="s">
        <v>501</v>
      </c>
      <c r="K144" s="18" t="s">
        <v>2</v>
      </c>
      <c r="L144" s="18" t="str">
        <f t="shared" si="7"/>
        <v>No</v>
      </c>
      <c r="M144" s="18" t="str">
        <f t="shared" si="8"/>
        <v>62+ Waiver Not Eligible; Other Waviers Capped at Grad In-State Full-time Tuition Rate</v>
      </c>
    </row>
    <row r="145" spans="1:13" ht="30" x14ac:dyDescent="0.25">
      <c r="A145" t="s">
        <v>504</v>
      </c>
      <c r="B145" s="19" t="s">
        <v>169</v>
      </c>
      <c r="C145" s="19" t="s">
        <v>520</v>
      </c>
      <c r="D145" s="19" t="s">
        <v>506</v>
      </c>
      <c r="E145" s="18" t="s">
        <v>502</v>
      </c>
      <c r="F145" s="18">
        <v>925</v>
      </c>
      <c r="G145" s="18">
        <v>925</v>
      </c>
      <c r="H145" s="18">
        <v>0</v>
      </c>
      <c r="I145" s="18">
        <v>0</v>
      </c>
      <c r="J145" s="18" t="s">
        <v>501</v>
      </c>
      <c r="K145" s="18" t="s">
        <v>2</v>
      </c>
      <c r="L145" s="18" t="str">
        <f t="shared" si="7"/>
        <v>No</v>
      </c>
      <c r="M145" s="18" t="str">
        <f t="shared" si="8"/>
        <v>62+ Waiver Not Eligible; Other Waviers Capped at Grad In-State Full-time Tuition Rate</v>
      </c>
    </row>
    <row r="146" spans="1:13" x14ac:dyDescent="0.25">
      <c r="A146" t="s">
        <v>510</v>
      </c>
      <c r="B146" s="19" t="s">
        <v>25</v>
      </c>
      <c r="C146" s="19" t="s">
        <v>26</v>
      </c>
      <c r="D146" s="19" t="s">
        <v>27</v>
      </c>
      <c r="E146" s="18" t="s">
        <v>1521</v>
      </c>
      <c r="F146" s="18">
        <v>1084</v>
      </c>
      <c r="G146" s="18">
        <v>2302</v>
      </c>
      <c r="H146" s="18">
        <v>1238</v>
      </c>
      <c r="I146" s="18">
        <v>1943</v>
      </c>
      <c r="J146" s="18">
        <v>1173</v>
      </c>
      <c r="K146" s="18" t="s">
        <v>3</v>
      </c>
      <c r="L146" s="18" t="str">
        <f t="shared" si="7"/>
        <v>Yes</v>
      </c>
      <c r="M146" s="18" t="str">
        <f t="shared" si="8"/>
        <v>Yes</v>
      </c>
    </row>
    <row r="147" spans="1:13" x14ac:dyDescent="0.25">
      <c r="A147" t="s">
        <v>510</v>
      </c>
      <c r="B147" s="19" t="s">
        <v>34</v>
      </c>
      <c r="C147" s="19" t="s">
        <v>35</v>
      </c>
      <c r="D147" s="19" t="s">
        <v>27</v>
      </c>
      <c r="E147" s="18" t="s">
        <v>1521</v>
      </c>
      <c r="F147" s="18">
        <v>1084</v>
      </c>
      <c r="G147" s="18">
        <v>2302</v>
      </c>
      <c r="H147" s="18">
        <v>1238</v>
      </c>
      <c r="I147" s="18">
        <v>1943</v>
      </c>
      <c r="J147" s="18">
        <v>1173</v>
      </c>
      <c r="K147" s="18" t="s">
        <v>3</v>
      </c>
      <c r="L147" s="18" t="str">
        <f t="shared" si="7"/>
        <v>Yes</v>
      </c>
      <c r="M147" s="18" t="str">
        <f t="shared" si="8"/>
        <v>Yes</v>
      </c>
    </row>
    <row r="148" spans="1:13" x14ac:dyDescent="0.25">
      <c r="A148" t="s">
        <v>510</v>
      </c>
      <c r="B148" s="19" t="s">
        <v>265</v>
      </c>
      <c r="C148" s="19" t="s">
        <v>266</v>
      </c>
      <c r="D148" s="19" t="s">
        <v>1517</v>
      </c>
      <c r="E148" s="18" t="s">
        <v>1521</v>
      </c>
      <c r="F148" s="18">
        <v>1084</v>
      </c>
      <c r="G148" s="18">
        <v>2302</v>
      </c>
      <c r="H148" s="18">
        <v>1238</v>
      </c>
      <c r="I148" s="18">
        <v>1943</v>
      </c>
      <c r="J148" s="18">
        <v>1173</v>
      </c>
      <c r="K148" s="18" t="s">
        <v>3</v>
      </c>
      <c r="L148" s="18" t="str">
        <f t="shared" si="7"/>
        <v>Yes</v>
      </c>
      <c r="M148" s="18" t="str">
        <f t="shared" si="8"/>
        <v>Yes</v>
      </c>
    </row>
    <row r="149" spans="1:13" x14ac:dyDescent="0.25">
      <c r="A149" t="s">
        <v>510</v>
      </c>
      <c r="B149" s="19" t="s">
        <v>6</v>
      </c>
      <c r="C149" s="19" t="s">
        <v>7</v>
      </c>
      <c r="D149" s="19" t="s">
        <v>1</v>
      </c>
      <c r="E149" s="18" t="s">
        <v>502</v>
      </c>
      <c r="F149" s="18">
        <v>1125</v>
      </c>
      <c r="G149" s="18">
        <v>1125</v>
      </c>
      <c r="H149" s="18">
        <v>0</v>
      </c>
      <c r="I149" s="18">
        <v>0</v>
      </c>
      <c r="J149" s="18" t="s">
        <v>501</v>
      </c>
      <c r="K149" s="18" t="s">
        <v>2</v>
      </c>
      <c r="L149" s="18" t="str">
        <f t="shared" si="7"/>
        <v>No</v>
      </c>
      <c r="M149" s="18" t="str">
        <f t="shared" si="8"/>
        <v>Yes - Waiver Amount Capped at Grad In-State Full-time Tuition Rate</v>
      </c>
    </row>
    <row r="150" spans="1:13" ht="45" x14ac:dyDescent="0.25">
      <c r="A150" t="s">
        <v>510</v>
      </c>
      <c r="B150" s="19" t="s">
        <v>74</v>
      </c>
      <c r="C150" s="19" t="s">
        <v>75</v>
      </c>
      <c r="D150" s="19" t="s">
        <v>1</v>
      </c>
      <c r="E150" s="18" t="s">
        <v>502</v>
      </c>
      <c r="F150" s="22" t="s">
        <v>535</v>
      </c>
      <c r="G150" s="22" t="s">
        <v>535</v>
      </c>
      <c r="H150" s="18">
        <v>0</v>
      </c>
      <c r="I150" s="18">
        <v>0</v>
      </c>
      <c r="J150" s="18" t="s">
        <v>501</v>
      </c>
      <c r="K150" s="18" t="s">
        <v>2</v>
      </c>
      <c r="L150" s="18" t="str">
        <f t="shared" si="7"/>
        <v>No</v>
      </c>
      <c r="M150" s="18" t="str">
        <f t="shared" si="8"/>
        <v>Yes - Waiver Amount Capped at Grad In-State Full-time Tuition Rate</v>
      </c>
    </row>
    <row r="151" spans="1:13" x14ac:dyDescent="0.25">
      <c r="A151" t="s">
        <v>510</v>
      </c>
      <c r="B151" s="19" t="s">
        <v>76</v>
      </c>
      <c r="C151" s="19" t="s">
        <v>77</v>
      </c>
      <c r="D151" s="19" t="s">
        <v>1</v>
      </c>
      <c r="E151" s="18" t="s">
        <v>502</v>
      </c>
      <c r="F151" s="18">
        <v>1250</v>
      </c>
      <c r="G151" s="18">
        <v>1250</v>
      </c>
      <c r="H151" s="18">
        <v>0</v>
      </c>
      <c r="I151" s="18">
        <v>0</v>
      </c>
      <c r="J151" s="18" t="s">
        <v>501</v>
      </c>
      <c r="K151" s="18" t="s">
        <v>2</v>
      </c>
      <c r="L151" s="18" t="str">
        <f t="shared" si="7"/>
        <v>No</v>
      </c>
      <c r="M151" s="18" t="str">
        <f t="shared" si="8"/>
        <v>Yes - Waiver Amount Capped at Grad In-State Full-time Tuition Rate</v>
      </c>
    </row>
    <row r="152" spans="1:13" x14ac:dyDescent="0.25">
      <c r="A152" t="s">
        <v>510</v>
      </c>
      <c r="B152" s="19" t="s">
        <v>76</v>
      </c>
      <c r="C152" s="19" t="s">
        <v>78</v>
      </c>
      <c r="D152" s="19" t="s">
        <v>1</v>
      </c>
      <c r="E152" s="18" t="s">
        <v>502</v>
      </c>
      <c r="F152" s="18">
        <v>1250</v>
      </c>
      <c r="G152" s="18">
        <v>1250</v>
      </c>
      <c r="H152" s="18">
        <v>0</v>
      </c>
      <c r="I152" s="18">
        <v>0</v>
      </c>
      <c r="J152" s="18" t="s">
        <v>501</v>
      </c>
      <c r="K152" s="18" t="s">
        <v>2</v>
      </c>
      <c r="L152" s="18" t="str">
        <f t="shared" si="7"/>
        <v>No</v>
      </c>
      <c r="M152" s="18" t="str">
        <f t="shared" si="8"/>
        <v>Yes - Waiver Amount Capped at Grad In-State Full-time Tuition Rate</v>
      </c>
    </row>
    <row r="153" spans="1:13" x14ac:dyDescent="0.25">
      <c r="A153" t="s">
        <v>510</v>
      </c>
      <c r="B153" s="19" t="s">
        <v>79</v>
      </c>
      <c r="C153" s="19" t="s">
        <v>80</v>
      </c>
      <c r="D153" s="19" t="s">
        <v>1</v>
      </c>
      <c r="E153" s="18" t="s">
        <v>502</v>
      </c>
      <c r="F153" s="18">
        <v>1250</v>
      </c>
      <c r="G153" s="18">
        <v>1250</v>
      </c>
      <c r="H153" s="18">
        <v>0</v>
      </c>
      <c r="I153" s="18">
        <v>0</v>
      </c>
      <c r="J153" s="18" t="s">
        <v>501</v>
      </c>
      <c r="K153" s="18" t="s">
        <v>2</v>
      </c>
      <c r="L153" s="18" t="str">
        <f t="shared" si="7"/>
        <v>No</v>
      </c>
      <c r="M153" s="18" t="str">
        <f t="shared" si="8"/>
        <v>Yes - Waiver Amount Capped at Grad In-State Full-time Tuition Rate</v>
      </c>
    </row>
    <row r="154" spans="1:13" x14ac:dyDescent="0.25">
      <c r="A154" t="s">
        <v>510</v>
      </c>
      <c r="B154" s="19" t="s">
        <v>192</v>
      </c>
      <c r="C154" s="19" t="s">
        <v>193</v>
      </c>
      <c r="D154" s="19" t="s">
        <v>1</v>
      </c>
      <c r="E154" s="18" t="s">
        <v>502</v>
      </c>
      <c r="F154" s="18">
        <v>1500</v>
      </c>
      <c r="G154" s="18">
        <v>1500</v>
      </c>
      <c r="H154" s="18">
        <v>0</v>
      </c>
      <c r="I154" s="18">
        <v>0</v>
      </c>
      <c r="J154" s="18" t="s">
        <v>501</v>
      </c>
      <c r="K154" s="18" t="s">
        <v>2</v>
      </c>
      <c r="L154" s="18" t="str">
        <f t="shared" si="7"/>
        <v>No</v>
      </c>
      <c r="M154" s="18" t="str">
        <f t="shared" si="8"/>
        <v>Yes - Waiver Amount Capped at Grad In-State Full-time Tuition Rate</v>
      </c>
    </row>
    <row r="155" spans="1:13" x14ac:dyDescent="0.25">
      <c r="A155" t="s">
        <v>510</v>
      </c>
      <c r="B155" s="19" t="s">
        <v>249</v>
      </c>
      <c r="C155" s="19" t="s">
        <v>250</v>
      </c>
      <c r="D155" s="19" t="s">
        <v>1</v>
      </c>
      <c r="E155" s="18" t="s">
        <v>502</v>
      </c>
      <c r="F155" s="18">
        <v>1250</v>
      </c>
      <c r="G155" s="18">
        <v>1250</v>
      </c>
      <c r="H155" s="18">
        <v>0</v>
      </c>
      <c r="I155" s="18">
        <v>0</v>
      </c>
      <c r="J155" s="18" t="s">
        <v>501</v>
      </c>
      <c r="K155" s="18" t="s">
        <v>2</v>
      </c>
      <c r="L155" s="18" t="str">
        <f t="shared" si="7"/>
        <v>No</v>
      </c>
      <c r="M155" s="18" t="str">
        <f t="shared" si="8"/>
        <v>Yes - Waiver Amount Capped at Grad In-State Full-time Tuition Rate</v>
      </c>
    </row>
    <row r="156" spans="1:13" x14ac:dyDescent="0.25">
      <c r="A156" t="s">
        <v>510</v>
      </c>
      <c r="B156" s="19" t="s">
        <v>542</v>
      </c>
      <c r="C156" s="1" t="s">
        <v>526</v>
      </c>
      <c r="D156" s="19" t="s">
        <v>1</v>
      </c>
      <c r="E156" s="18" t="s">
        <v>502</v>
      </c>
      <c r="F156" s="18">
        <v>1250</v>
      </c>
      <c r="G156" s="18">
        <v>1250</v>
      </c>
      <c r="H156" s="18">
        <v>0</v>
      </c>
      <c r="I156" s="18">
        <v>0</v>
      </c>
      <c r="J156" s="18" t="s">
        <v>501</v>
      </c>
      <c r="K156" s="18" t="s">
        <v>2</v>
      </c>
      <c r="L156" s="18" t="str">
        <f t="shared" si="7"/>
        <v>No</v>
      </c>
      <c r="M156" s="18" t="str">
        <f t="shared" si="8"/>
        <v>Yes - Waiver Amount Capped at Grad In-State Full-time Tuition Rate</v>
      </c>
    </row>
    <row r="157" spans="1:13" x14ac:dyDescent="0.25">
      <c r="A157" t="s">
        <v>510</v>
      </c>
      <c r="B157" s="19" t="s">
        <v>541</v>
      </c>
      <c r="C157" s="1" t="s">
        <v>527</v>
      </c>
      <c r="D157" s="19" t="s">
        <v>1</v>
      </c>
      <c r="E157" s="18" t="s">
        <v>502</v>
      </c>
      <c r="F157" s="18">
        <v>1250</v>
      </c>
      <c r="G157" s="18">
        <v>1250</v>
      </c>
      <c r="H157" s="18">
        <v>0</v>
      </c>
      <c r="I157" s="18">
        <v>0</v>
      </c>
      <c r="J157" s="18" t="s">
        <v>501</v>
      </c>
      <c r="K157" s="18" t="s">
        <v>2</v>
      </c>
      <c r="L157" s="18" t="str">
        <f t="shared" si="7"/>
        <v>No</v>
      </c>
      <c r="M157" s="18" t="str">
        <f t="shared" si="8"/>
        <v>Yes - Waiver Amount Capped at Grad In-State Full-time Tuition Rate</v>
      </c>
    </row>
    <row r="158" spans="1:13" x14ac:dyDescent="0.25">
      <c r="A158" t="s">
        <v>510</v>
      </c>
      <c r="B158" s="19" t="s">
        <v>119</v>
      </c>
      <c r="C158" s="19" t="s">
        <v>1535</v>
      </c>
      <c r="D158" s="19" t="s">
        <v>11</v>
      </c>
      <c r="E158" s="18" t="s">
        <v>1521</v>
      </c>
      <c r="F158" s="18">
        <v>1084</v>
      </c>
      <c r="G158" s="18">
        <v>2302</v>
      </c>
      <c r="H158" s="18">
        <f>19+35+42+61+66+144+189</f>
        <v>556</v>
      </c>
      <c r="I158" s="18">
        <f>19+35+42+61+66+144+378</f>
        <v>745</v>
      </c>
      <c r="J158" s="18">
        <f>I158-42-378</f>
        <v>325</v>
      </c>
      <c r="K158" s="18" t="s">
        <v>3</v>
      </c>
      <c r="L158" s="18" t="str">
        <f t="shared" si="7"/>
        <v>Yes</v>
      </c>
      <c r="M158" s="18" t="str">
        <f t="shared" si="8"/>
        <v>Yes</v>
      </c>
    </row>
    <row r="159" spans="1:13" x14ac:dyDescent="0.25">
      <c r="A159" t="s">
        <v>510</v>
      </c>
      <c r="B159" s="19" t="s">
        <v>119</v>
      </c>
      <c r="C159" s="19" t="s">
        <v>1534</v>
      </c>
      <c r="D159" s="19" t="s">
        <v>11</v>
      </c>
      <c r="E159" s="18" t="s">
        <v>1521</v>
      </c>
      <c r="F159" s="18">
        <v>1084</v>
      </c>
      <c r="G159" s="18">
        <v>2302</v>
      </c>
      <c r="H159" s="18">
        <v>1238</v>
      </c>
      <c r="I159" s="18">
        <v>1943</v>
      </c>
      <c r="J159" s="18">
        <v>1173</v>
      </c>
      <c r="K159" s="18" t="s">
        <v>3</v>
      </c>
      <c r="L159" s="18" t="str">
        <f t="shared" si="7"/>
        <v>Yes</v>
      </c>
      <c r="M159" s="18" t="str">
        <f t="shared" si="8"/>
        <v>Yes</v>
      </c>
    </row>
    <row r="160" spans="1:13" x14ac:dyDescent="0.25">
      <c r="A160" t="s">
        <v>510</v>
      </c>
      <c r="B160" s="19" t="s">
        <v>119</v>
      </c>
      <c r="C160" s="19" t="s">
        <v>1533</v>
      </c>
      <c r="D160" s="19" t="s">
        <v>11</v>
      </c>
      <c r="E160" s="18" t="s">
        <v>1522</v>
      </c>
      <c r="F160" s="18">
        <v>1084</v>
      </c>
      <c r="G160" s="18">
        <v>1084</v>
      </c>
      <c r="H160" s="18">
        <f>35+42+61+66+144+189+19</f>
        <v>556</v>
      </c>
      <c r="I160" s="18">
        <f>H160-189+378</f>
        <v>745</v>
      </c>
      <c r="J160" s="18">
        <f>I160-42-378</f>
        <v>325</v>
      </c>
      <c r="K160" s="18" t="s">
        <v>3</v>
      </c>
      <c r="L160" s="18" t="str">
        <f t="shared" si="7"/>
        <v>Yes</v>
      </c>
      <c r="M160" s="18" t="str">
        <f t="shared" si="8"/>
        <v>Yes</v>
      </c>
    </row>
    <row r="161" spans="1:13" x14ac:dyDescent="0.25">
      <c r="A161" t="s">
        <v>510</v>
      </c>
      <c r="B161" s="19" t="s">
        <v>235</v>
      </c>
      <c r="C161" s="19" t="s">
        <v>236</v>
      </c>
      <c r="D161" s="19" t="s">
        <v>11</v>
      </c>
      <c r="E161" s="18" t="s">
        <v>1521</v>
      </c>
      <c r="F161" s="18">
        <v>1084</v>
      </c>
      <c r="G161" s="18">
        <v>2302</v>
      </c>
      <c r="H161" s="18">
        <v>1238</v>
      </c>
      <c r="I161" s="18">
        <v>1943</v>
      </c>
      <c r="J161" s="18">
        <v>1173</v>
      </c>
      <c r="K161" s="18" t="s">
        <v>3</v>
      </c>
      <c r="L161" s="18" t="str">
        <f t="shared" si="7"/>
        <v>Yes</v>
      </c>
      <c r="M161" s="18" t="str">
        <f t="shared" si="8"/>
        <v>Yes</v>
      </c>
    </row>
    <row r="162" spans="1:13" x14ac:dyDescent="0.25">
      <c r="A162" t="s">
        <v>510</v>
      </c>
      <c r="B162" s="19" t="s">
        <v>474</v>
      </c>
      <c r="C162" s="19" t="s">
        <v>475</v>
      </c>
      <c r="D162" s="19" t="s">
        <v>11</v>
      </c>
      <c r="E162" s="18" t="s">
        <v>1521</v>
      </c>
      <c r="F162" s="18">
        <v>1084</v>
      </c>
      <c r="G162" s="18">
        <v>2302</v>
      </c>
      <c r="H162" s="18">
        <v>1238</v>
      </c>
      <c r="I162" s="18">
        <v>1943</v>
      </c>
      <c r="J162" s="18">
        <v>1173</v>
      </c>
      <c r="K162" s="18" t="s">
        <v>3</v>
      </c>
      <c r="L162" s="18" t="str">
        <f t="shared" si="7"/>
        <v>Yes</v>
      </c>
      <c r="M162" s="18" t="str">
        <f t="shared" si="8"/>
        <v>Yes</v>
      </c>
    </row>
    <row r="163" spans="1:13" s="1" customFormat="1" x14ac:dyDescent="0.25">
      <c r="A163" s="1" t="s">
        <v>510</v>
      </c>
      <c r="B163" s="20" t="s">
        <v>157</v>
      </c>
      <c r="C163" s="20" t="s">
        <v>1541</v>
      </c>
      <c r="D163" s="20" t="s">
        <v>156</v>
      </c>
      <c r="E163" s="18" t="s">
        <v>1522</v>
      </c>
      <c r="F163" s="18">
        <v>1084</v>
      </c>
      <c r="G163" s="18">
        <v>1084</v>
      </c>
      <c r="H163" s="18">
        <v>1238</v>
      </c>
      <c r="I163" s="18">
        <v>1943</v>
      </c>
      <c r="J163" s="18">
        <v>1173</v>
      </c>
      <c r="K163" s="18" t="s">
        <v>3</v>
      </c>
      <c r="L163" s="18" t="str">
        <f t="shared" si="7"/>
        <v>Yes</v>
      </c>
      <c r="M163" s="18" t="str">
        <f t="shared" si="8"/>
        <v>Yes</v>
      </c>
    </row>
    <row r="164" spans="1:13" s="1" customFormat="1" x14ac:dyDescent="0.25">
      <c r="A164" s="1" t="s">
        <v>510</v>
      </c>
      <c r="B164" s="20" t="s">
        <v>157</v>
      </c>
      <c r="C164" s="20" t="s">
        <v>1536</v>
      </c>
      <c r="D164" s="20" t="s">
        <v>156</v>
      </c>
      <c r="E164" s="18" t="s">
        <v>502</v>
      </c>
      <c r="F164" s="18">
        <v>925</v>
      </c>
      <c r="G164" s="18">
        <v>925</v>
      </c>
      <c r="H164" s="18">
        <v>0</v>
      </c>
      <c r="I164" s="18">
        <v>0</v>
      </c>
      <c r="J164" s="18" t="s">
        <v>501</v>
      </c>
      <c r="K164" s="21" t="s">
        <v>2</v>
      </c>
      <c r="L164" s="18" t="str">
        <f t="shared" si="7"/>
        <v>No</v>
      </c>
      <c r="M164" s="18" t="str">
        <f t="shared" si="8"/>
        <v>Yes - Waiver Amount Capped at Grad In-State Full-time Tuition Rate</v>
      </c>
    </row>
    <row r="165" spans="1:13" ht="15.75" customHeight="1" x14ac:dyDescent="0.25">
      <c r="A165" s="1" t="s">
        <v>510</v>
      </c>
      <c r="B165" s="20" t="s">
        <v>157</v>
      </c>
      <c r="C165" s="20" t="s">
        <v>1537</v>
      </c>
      <c r="D165" s="20" t="s">
        <v>156</v>
      </c>
      <c r="E165" s="18" t="s">
        <v>1521</v>
      </c>
      <c r="F165" s="18">
        <v>1084</v>
      </c>
      <c r="G165" s="18">
        <v>2302</v>
      </c>
      <c r="H165" s="18">
        <v>1238</v>
      </c>
      <c r="I165" s="18">
        <v>1943</v>
      </c>
      <c r="J165" s="18">
        <v>1173</v>
      </c>
      <c r="K165" s="18" t="s">
        <v>3</v>
      </c>
      <c r="L165" s="18" t="str">
        <f t="shared" si="7"/>
        <v>Yes</v>
      </c>
      <c r="M165" s="18" t="str">
        <f t="shared" si="8"/>
        <v>Yes</v>
      </c>
    </row>
    <row r="166" spans="1:13" x14ac:dyDescent="0.25">
      <c r="A166" s="1" t="s">
        <v>510</v>
      </c>
      <c r="B166" s="20" t="s">
        <v>157</v>
      </c>
      <c r="C166" s="20" t="s">
        <v>1538</v>
      </c>
      <c r="D166" s="20" t="s">
        <v>156</v>
      </c>
      <c r="E166" s="18" t="s">
        <v>1522</v>
      </c>
      <c r="F166" s="18">
        <v>1084</v>
      </c>
      <c r="G166" s="18">
        <v>1084</v>
      </c>
      <c r="H166" s="18">
        <f>35+42+61+66+144+189+19</f>
        <v>556</v>
      </c>
      <c r="I166" s="18">
        <f>H166-189+378</f>
        <v>745</v>
      </c>
      <c r="J166" s="18">
        <f>I166-42-378</f>
        <v>325</v>
      </c>
      <c r="K166" s="18" t="s">
        <v>3</v>
      </c>
      <c r="L166" s="18" t="str">
        <f t="shared" si="7"/>
        <v>Yes</v>
      </c>
      <c r="M166" s="18" t="str">
        <f t="shared" si="8"/>
        <v>Yes</v>
      </c>
    </row>
    <row r="167" spans="1:13" x14ac:dyDescent="0.25">
      <c r="A167" s="1" t="s">
        <v>510</v>
      </c>
      <c r="B167" s="20" t="s">
        <v>157</v>
      </c>
      <c r="C167" s="20" t="s">
        <v>1539</v>
      </c>
      <c r="D167" s="20" t="s">
        <v>156</v>
      </c>
      <c r="E167" s="18" t="s">
        <v>1522</v>
      </c>
      <c r="F167" s="18">
        <v>1084</v>
      </c>
      <c r="G167" s="18">
        <v>1084</v>
      </c>
      <c r="H167" s="18">
        <v>1238</v>
      </c>
      <c r="I167" s="18">
        <v>1943</v>
      </c>
      <c r="J167" s="18">
        <v>1173</v>
      </c>
      <c r="K167" s="18" t="s">
        <v>3</v>
      </c>
      <c r="L167" s="18" t="str">
        <f t="shared" si="7"/>
        <v>Yes</v>
      </c>
      <c r="M167" s="18" t="str">
        <f t="shared" si="8"/>
        <v>Yes</v>
      </c>
    </row>
    <row r="168" spans="1:13" x14ac:dyDescent="0.25">
      <c r="A168" s="1" t="s">
        <v>510</v>
      </c>
      <c r="B168" s="20" t="s">
        <v>157</v>
      </c>
      <c r="C168" s="20" t="s">
        <v>1540</v>
      </c>
      <c r="D168" s="20" t="s">
        <v>156</v>
      </c>
      <c r="E168" s="18" t="s">
        <v>1522</v>
      </c>
      <c r="F168" s="18">
        <v>1084</v>
      </c>
      <c r="G168" s="18">
        <v>1084</v>
      </c>
      <c r="H168" s="18">
        <v>1238</v>
      </c>
      <c r="I168" s="18">
        <v>1943</v>
      </c>
      <c r="J168" s="18">
        <v>1173</v>
      </c>
      <c r="K168" s="18" t="s">
        <v>3</v>
      </c>
      <c r="L168" s="18" t="str">
        <f t="shared" si="7"/>
        <v>Yes</v>
      </c>
      <c r="M168" s="18" t="str">
        <f t="shared" si="8"/>
        <v>Yes</v>
      </c>
    </row>
    <row r="169" spans="1:13" x14ac:dyDescent="0.25">
      <c r="A169" s="1" t="s">
        <v>510</v>
      </c>
      <c r="B169" s="20"/>
      <c r="C169" s="20" t="s">
        <v>13</v>
      </c>
      <c r="D169" s="20" t="s">
        <v>14</v>
      </c>
      <c r="E169" s="18" t="s">
        <v>1521</v>
      </c>
      <c r="F169" s="18">
        <v>1084</v>
      </c>
      <c r="G169" s="18">
        <v>2302</v>
      </c>
      <c r="H169" s="18">
        <v>1238</v>
      </c>
      <c r="I169" s="18">
        <v>1943</v>
      </c>
      <c r="J169" s="18">
        <v>1173</v>
      </c>
      <c r="K169" s="18" t="s">
        <v>3</v>
      </c>
      <c r="L169" s="18" t="str">
        <f t="shared" si="7"/>
        <v>Yes</v>
      </c>
      <c r="M169" s="18" t="str">
        <f t="shared" si="8"/>
        <v>Yes</v>
      </c>
    </row>
    <row r="170" spans="1:13" x14ac:dyDescent="0.25">
      <c r="A170" t="s">
        <v>510</v>
      </c>
      <c r="B170" s="19" t="s">
        <v>90</v>
      </c>
      <c r="C170" s="19" t="s">
        <v>91</v>
      </c>
      <c r="D170" s="19" t="s">
        <v>14</v>
      </c>
      <c r="E170" s="18" t="s">
        <v>1521</v>
      </c>
      <c r="F170" s="18">
        <v>1084</v>
      </c>
      <c r="G170" s="18">
        <v>2302</v>
      </c>
      <c r="H170" s="18">
        <v>1238</v>
      </c>
      <c r="I170" s="18">
        <v>1943</v>
      </c>
      <c r="J170" s="18">
        <v>1173</v>
      </c>
      <c r="K170" s="18" t="s">
        <v>3</v>
      </c>
      <c r="L170" s="18" t="str">
        <f t="shared" si="7"/>
        <v>Yes</v>
      </c>
      <c r="M170" s="18" t="str">
        <f t="shared" si="8"/>
        <v>Yes</v>
      </c>
    </row>
    <row r="171" spans="1:13" x14ac:dyDescent="0.25">
      <c r="A171" t="s">
        <v>510</v>
      </c>
      <c r="B171" s="19" t="s">
        <v>109</v>
      </c>
      <c r="C171" s="19" t="s">
        <v>110</v>
      </c>
      <c r="D171" s="19" t="s">
        <v>14</v>
      </c>
      <c r="E171" s="18" t="s">
        <v>1521</v>
      </c>
      <c r="F171" s="18">
        <v>1084</v>
      </c>
      <c r="G171" s="18">
        <v>2302</v>
      </c>
      <c r="H171" s="18">
        <v>1238</v>
      </c>
      <c r="I171" s="18">
        <v>1943</v>
      </c>
      <c r="J171" s="18">
        <v>1173</v>
      </c>
      <c r="K171" s="18" t="s">
        <v>3</v>
      </c>
      <c r="L171" s="18" t="str">
        <f t="shared" si="7"/>
        <v>Yes</v>
      </c>
      <c r="M171" s="18" t="str">
        <f t="shared" si="8"/>
        <v>Yes</v>
      </c>
    </row>
    <row r="172" spans="1:13" x14ac:dyDescent="0.25">
      <c r="A172" t="s">
        <v>510</v>
      </c>
      <c r="B172" s="19" t="s">
        <v>163</v>
      </c>
      <c r="C172" s="19" t="s">
        <v>164</v>
      </c>
      <c r="D172" s="19" t="s">
        <v>14</v>
      </c>
      <c r="E172" s="18" t="s">
        <v>1521</v>
      </c>
      <c r="F172" s="18">
        <v>1084</v>
      </c>
      <c r="G172" s="18">
        <v>2302</v>
      </c>
      <c r="H172" s="18">
        <v>1238</v>
      </c>
      <c r="I172" s="18">
        <v>1943</v>
      </c>
      <c r="J172" s="18">
        <v>1173</v>
      </c>
      <c r="K172" s="18" t="s">
        <v>3</v>
      </c>
      <c r="L172" s="18" t="str">
        <f t="shared" si="7"/>
        <v>Yes</v>
      </c>
      <c r="M172" s="18" t="str">
        <f t="shared" si="8"/>
        <v>Yes</v>
      </c>
    </row>
    <row r="173" spans="1:13" x14ac:dyDescent="0.25">
      <c r="A173" t="s">
        <v>510</v>
      </c>
      <c r="B173" s="19" t="s">
        <v>174</v>
      </c>
      <c r="C173" s="19" t="s">
        <v>175</v>
      </c>
      <c r="D173" s="19" t="s">
        <v>14</v>
      </c>
      <c r="E173" s="18" t="s">
        <v>502</v>
      </c>
      <c r="F173" s="18">
        <v>1300</v>
      </c>
      <c r="G173" s="18">
        <v>1300</v>
      </c>
      <c r="H173" s="18">
        <v>0</v>
      </c>
      <c r="I173" s="18">
        <v>0</v>
      </c>
      <c r="J173" s="18" t="s">
        <v>501</v>
      </c>
      <c r="K173" s="21" t="s">
        <v>2</v>
      </c>
      <c r="L173" s="18" t="str">
        <f t="shared" si="7"/>
        <v>No</v>
      </c>
      <c r="M173" s="18" t="str">
        <f t="shared" si="8"/>
        <v>Yes - Waiver Amount Capped at Grad In-State Full-time Tuition Rate</v>
      </c>
    </row>
    <row r="174" spans="1:13" x14ac:dyDescent="0.25">
      <c r="A174" t="s">
        <v>510</v>
      </c>
      <c r="B174" s="19" t="s">
        <v>181</v>
      </c>
      <c r="C174" s="19" t="s">
        <v>182</v>
      </c>
      <c r="D174" s="19" t="s">
        <v>14</v>
      </c>
      <c r="E174" s="18" t="s">
        <v>1521</v>
      </c>
      <c r="F174" s="18">
        <v>1084</v>
      </c>
      <c r="G174" s="18">
        <v>2302</v>
      </c>
      <c r="H174" s="18">
        <v>1238</v>
      </c>
      <c r="I174" s="18">
        <v>1943</v>
      </c>
      <c r="J174" s="18">
        <v>1173</v>
      </c>
      <c r="K174" s="18" t="s">
        <v>3</v>
      </c>
      <c r="L174" s="18" t="str">
        <f t="shared" si="7"/>
        <v>Yes</v>
      </c>
      <c r="M174" s="18" t="str">
        <f t="shared" si="8"/>
        <v>Yes</v>
      </c>
    </row>
    <row r="175" spans="1:13" x14ac:dyDescent="0.25">
      <c r="A175" t="s">
        <v>510</v>
      </c>
      <c r="B175" s="19" t="s">
        <v>297</v>
      </c>
      <c r="C175" s="19" t="s">
        <v>298</v>
      </c>
      <c r="D175" s="19" t="s">
        <v>14</v>
      </c>
      <c r="E175" s="18" t="s">
        <v>1521</v>
      </c>
      <c r="F175" s="18">
        <v>1084</v>
      </c>
      <c r="G175" s="18">
        <v>2302</v>
      </c>
      <c r="H175" s="18">
        <v>1238</v>
      </c>
      <c r="I175" s="18">
        <v>1943</v>
      </c>
      <c r="J175" s="18">
        <v>1173</v>
      </c>
      <c r="K175" s="18" t="s">
        <v>3</v>
      </c>
      <c r="L175" s="18" t="str">
        <f t="shared" si="7"/>
        <v>Yes</v>
      </c>
      <c r="M175" s="18" t="str">
        <f t="shared" si="8"/>
        <v>Yes</v>
      </c>
    </row>
    <row r="176" spans="1:13" x14ac:dyDescent="0.25">
      <c r="A176" t="s">
        <v>510</v>
      </c>
      <c r="B176" s="19" t="s">
        <v>309</v>
      </c>
      <c r="C176" s="19" t="s">
        <v>310</v>
      </c>
      <c r="D176" s="19" t="s">
        <v>14</v>
      </c>
      <c r="E176" s="18" t="s">
        <v>1521</v>
      </c>
      <c r="F176" s="18">
        <v>1084</v>
      </c>
      <c r="G176" s="18">
        <v>2302</v>
      </c>
      <c r="H176" s="18">
        <v>1238</v>
      </c>
      <c r="I176" s="18">
        <v>1943</v>
      </c>
      <c r="J176" s="18">
        <v>1173</v>
      </c>
      <c r="K176" s="18" t="s">
        <v>3</v>
      </c>
      <c r="L176" s="18" t="str">
        <f t="shared" si="7"/>
        <v>Yes</v>
      </c>
      <c r="M176" s="18" t="str">
        <f t="shared" si="8"/>
        <v>Yes</v>
      </c>
    </row>
    <row r="177" spans="1:13" x14ac:dyDescent="0.25">
      <c r="A177" t="s">
        <v>510</v>
      </c>
      <c r="B177" s="19" t="s">
        <v>445</v>
      </c>
      <c r="C177" s="19" t="s">
        <v>446</v>
      </c>
      <c r="D177" s="19" t="s">
        <v>447</v>
      </c>
      <c r="E177" s="18" t="s">
        <v>1521</v>
      </c>
      <c r="F177" s="18">
        <v>1084</v>
      </c>
      <c r="G177" s="18">
        <v>2302</v>
      </c>
      <c r="H177" s="18">
        <v>1238</v>
      </c>
      <c r="I177" s="18">
        <v>1943</v>
      </c>
      <c r="J177" s="18">
        <v>1147</v>
      </c>
      <c r="K177" s="18" t="s">
        <v>3</v>
      </c>
      <c r="L177" s="18" t="str">
        <f t="shared" si="7"/>
        <v>Yes</v>
      </c>
      <c r="M177" s="18" t="str">
        <f t="shared" si="8"/>
        <v>Yes</v>
      </c>
    </row>
    <row r="178" spans="1:13" x14ac:dyDescent="0.25">
      <c r="A178" t="s">
        <v>510</v>
      </c>
      <c r="B178" s="19" t="s">
        <v>56</v>
      </c>
      <c r="C178" s="19" t="s">
        <v>57</v>
      </c>
      <c r="D178" s="19" t="s">
        <v>58</v>
      </c>
      <c r="E178" s="18" t="s">
        <v>1521</v>
      </c>
      <c r="F178" s="18">
        <v>1084</v>
      </c>
      <c r="G178" s="18">
        <v>2302</v>
      </c>
      <c r="H178" s="18">
        <v>1238</v>
      </c>
      <c r="I178" s="18">
        <v>1943</v>
      </c>
      <c r="J178" s="18">
        <v>1173</v>
      </c>
      <c r="K178" s="18" t="s">
        <v>3</v>
      </c>
      <c r="L178" s="18" t="str">
        <f t="shared" si="7"/>
        <v>Yes</v>
      </c>
      <c r="M178" s="18" t="str">
        <f t="shared" si="8"/>
        <v>Yes</v>
      </c>
    </row>
    <row r="179" spans="1:13" x14ac:dyDescent="0.25">
      <c r="A179" t="s">
        <v>510</v>
      </c>
      <c r="B179" s="19" t="s">
        <v>82</v>
      </c>
      <c r="C179" s="19" t="s">
        <v>83</v>
      </c>
      <c r="D179" s="19" t="s">
        <v>58</v>
      </c>
      <c r="E179" s="18" t="s">
        <v>1521</v>
      </c>
      <c r="F179" s="18">
        <v>1084</v>
      </c>
      <c r="G179" s="18">
        <v>2302</v>
      </c>
      <c r="H179" s="18">
        <v>1238</v>
      </c>
      <c r="I179" s="18">
        <v>1943</v>
      </c>
      <c r="J179" s="18">
        <v>1173</v>
      </c>
      <c r="K179" s="18" t="s">
        <v>3</v>
      </c>
      <c r="L179" s="18" t="str">
        <f t="shared" si="7"/>
        <v>Yes</v>
      </c>
      <c r="M179" s="18" t="str">
        <f t="shared" si="8"/>
        <v>Yes</v>
      </c>
    </row>
    <row r="180" spans="1:13" x14ac:dyDescent="0.25">
      <c r="A180" t="s">
        <v>510</v>
      </c>
      <c r="B180" s="19" t="s">
        <v>301</v>
      </c>
      <c r="C180" s="19" t="s">
        <v>302</v>
      </c>
      <c r="D180" s="19" t="s">
        <v>58</v>
      </c>
      <c r="E180" s="18" t="s">
        <v>1521</v>
      </c>
      <c r="F180" s="18">
        <v>1084</v>
      </c>
      <c r="G180" s="18">
        <v>2302</v>
      </c>
      <c r="H180" s="18">
        <v>1238</v>
      </c>
      <c r="I180" s="18">
        <v>1943</v>
      </c>
      <c r="J180" s="18">
        <v>1173</v>
      </c>
      <c r="K180" s="18" t="s">
        <v>3</v>
      </c>
      <c r="L180" s="18" t="str">
        <f t="shared" si="7"/>
        <v>Yes</v>
      </c>
      <c r="M180" s="18" t="str">
        <f t="shared" si="8"/>
        <v>Yes</v>
      </c>
    </row>
    <row r="181" spans="1:13" x14ac:dyDescent="0.25">
      <c r="A181" t="s">
        <v>510</v>
      </c>
      <c r="B181" s="19" t="s">
        <v>46</v>
      </c>
      <c r="C181" s="19" t="s">
        <v>47</v>
      </c>
      <c r="D181" s="19" t="s">
        <v>48</v>
      </c>
      <c r="E181" s="18" t="s">
        <v>1521</v>
      </c>
      <c r="F181" s="18">
        <v>1084</v>
      </c>
      <c r="G181" s="18">
        <v>2302</v>
      </c>
      <c r="H181" s="18">
        <v>1238</v>
      </c>
      <c r="I181" s="18">
        <v>1943</v>
      </c>
      <c r="J181" s="18">
        <v>1173</v>
      </c>
      <c r="K181" s="18" t="s">
        <v>3</v>
      </c>
      <c r="L181" s="18" t="str">
        <f t="shared" si="7"/>
        <v>Yes</v>
      </c>
      <c r="M181" s="18" t="str">
        <f t="shared" si="8"/>
        <v>Yes</v>
      </c>
    </row>
    <row r="182" spans="1:13" x14ac:dyDescent="0.25">
      <c r="A182" t="s">
        <v>510</v>
      </c>
      <c r="B182" s="19" t="s">
        <v>135</v>
      </c>
      <c r="C182" s="19" t="s">
        <v>923</v>
      </c>
      <c r="D182" s="19" t="s">
        <v>48</v>
      </c>
      <c r="E182" s="18" t="s">
        <v>1521</v>
      </c>
      <c r="F182" s="18">
        <v>1084</v>
      </c>
      <c r="G182" s="18">
        <v>2302</v>
      </c>
      <c r="H182" s="18">
        <v>1238</v>
      </c>
      <c r="I182" s="18">
        <v>1943</v>
      </c>
      <c r="J182" s="18">
        <v>1173</v>
      </c>
      <c r="K182" s="18" t="s">
        <v>3</v>
      </c>
      <c r="L182" s="18" t="str">
        <f t="shared" si="7"/>
        <v>Yes</v>
      </c>
      <c r="M182" s="18" t="str">
        <f t="shared" si="8"/>
        <v>Yes</v>
      </c>
    </row>
    <row r="183" spans="1:13" x14ac:dyDescent="0.25">
      <c r="A183" t="s">
        <v>510</v>
      </c>
      <c r="B183" s="19" t="s">
        <v>134</v>
      </c>
      <c r="C183" s="19" t="s">
        <v>921</v>
      </c>
      <c r="D183" s="19" t="s">
        <v>48</v>
      </c>
      <c r="E183" s="18" t="s">
        <v>1521</v>
      </c>
      <c r="F183" s="18">
        <v>1084</v>
      </c>
      <c r="G183" s="18">
        <v>2302</v>
      </c>
      <c r="H183" s="18">
        <v>1238</v>
      </c>
      <c r="I183" s="18">
        <v>1943</v>
      </c>
      <c r="J183" s="18">
        <v>1173</v>
      </c>
      <c r="K183" s="18" t="s">
        <v>3</v>
      </c>
      <c r="L183" s="18" t="str">
        <f t="shared" si="7"/>
        <v>Yes</v>
      </c>
      <c r="M183" s="18" t="str">
        <f t="shared" si="8"/>
        <v>Yes</v>
      </c>
    </row>
    <row r="184" spans="1:13" x14ac:dyDescent="0.25">
      <c r="A184" t="s">
        <v>510</v>
      </c>
      <c r="B184" s="19" t="s">
        <v>140</v>
      </c>
      <c r="C184" s="19" t="s">
        <v>141</v>
      </c>
      <c r="D184" s="19" t="s">
        <v>48</v>
      </c>
      <c r="E184" s="18" t="s">
        <v>1521</v>
      </c>
      <c r="F184" s="18">
        <v>1084</v>
      </c>
      <c r="G184" s="18">
        <v>2302</v>
      </c>
      <c r="H184" s="18">
        <v>1238</v>
      </c>
      <c r="I184" s="18">
        <v>1943</v>
      </c>
      <c r="J184" s="18">
        <v>1173</v>
      </c>
      <c r="K184" s="18" t="s">
        <v>3</v>
      </c>
      <c r="L184" s="18" t="str">
        <f t="shared" si="7"/>
        <v>Yes</v>
      </c>
      <c r="M184" s="18" t="str">
        <f t="shared" si="8"/>
        <v>Yes</v>
      </c>
    </row>
    <row r="185" spans="1:13" x14ac:dyDescent="0.25">
      <c r="A185" t="s">
        <v>510</v>
      </c>
      <c r="B185" s="19" t="s">
        <v>142</v>
      </c>
      <c r="C185" s="19" t="s">
        <v>143</v>
      </c>
      <c r="D185" s="19" t="s">
        <v>48</v>
      </c>
      <c r="E185" s="18" t="s">
        <v>1521</v>
      </c>
      <c r="F185" s="18">
        <v>1084</v>
      </c>
      <c r="G185" s="18">
        <v>2302</v>
      </c>
      <c r="H185" s="18">
        <v>1238</v>
      </c>
      <c r="I185" s="18">
        <v>1943</v>
      </c>
      <c r="J185" s="18">
        <v>1173</v>
      </c>
      <c r="K185" s="18" t="s">
        <v>3</v>
      </c>
      <c r="L185" s="18" t="str">
        <f t="shared" si="7"/>
        <v>Yes</v>
      </c>
      <c r="M185" s="18" t="str">
        <f t="shared" si="8"/>
        <v>Yes</v>
      </c>
    </row>
    <row r="186" spans="1:13" x14ac:dyDescent="0.25">
      <c r="A186" t="s">
        <v>510</v>
      </c>
      <c r="B186" s="19" t="s">
        <v>324</v>
      </c>
      <c r="C186" s="19" t="s">
        <v>325</v>
      </c>
      <c r="D186" s="19" t="s">
        <v>48</v>
      </c>
      <c r="E186" s="18" t="s">
        <v>1521</v>
      </c>
      <c r="F186" s="18">
        <v>1084</v>
      </c>
      <c r="G186" s="18">
        <v>2302</v>
      </c>
      <c r="H186" s="18">
        <v>1238</v>
      </c>
      <c r="I186" s="18">
        <v>1943</v>
      </c>
      <c r="J186" s="18">
        <v>1173</v>
      </c>
      <c r="K186" s="18" t="s">
        <v>3</v>
      </c>
      <c r="L186" s="18" t="str">
        <f t="shared" si="7"/>
        <v>Yes</v>
      </c>
      <c r="M186" s="18" t="str">
        <f t="shared" si="8"/>
        <v>Yes</v>
      </c>
    </row>
    <row r="187" spans="1:13" x14ac:dyDescent="0.25">
      <c r="A187" t="s">
        <v>510</v>
      </c>
      <c r="B187" s="19" t="s">
        <v>326</v>
      </c>
      <c r="C187" s="19" t="s">
        <v>327</v>
      </c>
      <c r="D187" s="19" t="s">
        <v>48</v>
      </c>
      <c r="E187" s="18" t="s">
        <v>1521</v>
      </c>
      <c r="F187" s="18">
        <v>1084</v>
      </c>
      <c r="G187" s="18">
        <v>2302</v>
      </c>
      <c r="H187" s="18">
        <v>1238</v>
      </c>
      <c r="I187" s="18">
        <v>1943</v>
      </c>
      <c r="J187" s="18">
        <v>1173</v>
      </c>
      <c r="K187" s="18" t="s">
        <v>3</v>
      </c>
      <c r="L187" s="18" t="str">
        <f t="shared" si="7"/>
        <v>Yes</v>
      </c>
      <c r="M187" s="18" t="str">
        <f t="shared" si="8"/>
        <v>Yes</v>
      </c>
    </row>
    <row r="188" spans="1:13" x14ac:dyDescent="0.25">
      <c r="A188" t="s">
        <v>510</v>
      </c>
      <c r="B188" s="19" t="s">
        <v>52</v>
      </c>
      <c r="C188" s="19" t="s">
        <v>53</v>
      </c>
      <c r="D188" s="19" t="s">
        <v>9</v>
      </c>
      <c r="E188" s="18" t="s">
        <v>1521</v>
      </c>
      <c r="F188" s="18">
        <v>1084</v>
      </c>
      <c r="G188" s="18">
        <v>2302</v>
      </c>
      <c r="H188" s="18">
        <v>1238</v>
      </c>
      <c r="I188" s="18">
        <v>1943</v>
      </c>
      <c r="J188" s="18">
        <v>1173</v>
      </c>
      <c r="K188" s="18" t="s">
        <v>3</v>
      </c>
      <c r="L188" s="18" t="str">
        <f t="shared" si="7"/>
        <v>Yes</v>
      </c>
      <c r="M188" s="18" t="str">
        <f t="shared" si="8"/>
        <v>Yes</v>
      </c>
    </row>
    <row r="189" spans="1:13" x14ac:dyDescent="0.25">
      <c r="A189" t="s">
        <v>510</v>
      </c>
      <c r="B189" s="19" t="s">
        <v>95</v>
      </c>
      <c r="C189" s="19" t="s">
        <v>96</v>
      </c>
      <c r="D189" s="19" t="s">
        <v>9</v>
      </c>
      <c r="E189" s="18" t="s">
        <v>1521</v>
      </c>
      <c r="F189" s="18">
        <v>1084</v>
      </c>
      <c r="G189" s="18">
        <v>2302</v>
      </c>
      <c r="H189" s="18">
        <v>1238</v>
      </c>
      <c r="I189" s="18">
        <v>1943</v>
      </c>
      <c r="J189" s="18">
        <v>1173</v>
      </c>
      <c r="K189" s="18" t="s">
        <v>3</v>
      </c>
      <c r="L189" s="18" t="str">
        <f t="shared" si="7"/>
        <v>Yes</v>
      </c>
      <c r="M189" s="18" t="str">
        <f t="shared" si="8"/>
        <v>Yes</v>
      </c>
    </row>
    <row r="190" spans="1:13" x14ac:dyDescent="0.25">
      <c r="A190" t="s">
        <v>510</v>
      </c>
      <c r="B190" s="19" t="s">
        <v>126</v>
      </c>
      <c r="C190" s="19" t="s">
        <v>1483</v>
      </c>
      <c r="D190" s="19" t="s">
        <v>9</v>
      </c>
      <c r="E190" s="18" t="s">
        <v>1522</v>
      </c>
      <c r="F190" s="18">
        <v>1084</v>
      </c>
      <c r="G190" s="18">
        <v>2302</v>
      </c>
      <c r="H190" s="18">
        <v>521</v>
      </c>
      <c r="I190" s="18">
        <v>710</v>
      </c>
      <c r="J190" s="18">
        <f>I190-378-42</f>
        <v>290</v>
      </c>
      <c r="K190" s="18" t="s">
        <v>3</v>
      </c>
      <c r="L190" s="18" t="str">
        <f t="shared" si="7"/>
        <v>Yes</v>
      </c>
      <c r="M190" s="18" t="str">
        <f t="shared" si="8"/>
        <v>Yes</v>
      </c>
    </row>
    <row r="191" spans="1:13" x14ac:dyDescent="0.25">
      <c r="A191" t="s">
        <v>510</v>
      </c>
      <c r="B191" s="19" t="s">
        <v>201</v>
      </c>
      <c r="C191" s="19" t="s">
        <v>202</v>
      </c>
      <c r="D191" s="19" t="s">
        <v>9</v>
      </c>
      <c r="E191" s="18" t="s">
        <v>1521</v>
      </c>
      <c r="F191" s="18">
        <v>1084</v>
      </c>
      <c r="G191" s="18">
        <v>2302</v>
      </c>
      <c r="H191" s="18">
        <v>1238</v>
      </c>
      <c r="I191" s="18">
        <v>1943</v>
      </c>
      <c r="J191" s="18">
        <v>1173</v>
      </c>
      <c r="K191" s="18" t="s">
        <v>3</v>
      </c>
      <c r="L191" s="18" t="str">
        <f t="shared" si="7"/>
        <v>Yes</v>
      </c>
      <c r="M191" s="18" t="str">
        <f t="shared" si="8"/>
        <v>Yes</v>
      </c>
    </row>
    <row r="192" spans="1:13" x14ac:dyDescent="0.25">
      <c r="A192" t="s">
        <v>510</v>
      </c>
      <c r="B192" s="19" t="s">
        <v>222</v>
      </c>
      <c r="C192" s="19" t="s">
        <v>223</v>
      </c>
      <c r="D192" s="19" t="s">
        <v>9</v>
      </c>
      <c r="E192" s="18" t="s">
        <v>1521</v>
      </c>
      <c r="F192" s="18">
        <v>1084</v>
      </c>
      <c r="G192" s="18">
        <v>2302</v>
      </c>
      <c r="H192" s="18">
        <v>1238</v>
      </c>
      <c r="I192" s="18">
        <v>1943</v>
      </c>
      <c r="J192" s="18">
        <v>1173</v>
      </c>
      <c r="K192" s="18" t="s">
        <v>3</v>
      </c>
      <c r="L192" s="18" t="str">
        <f t="shared" si="7"/>
        <v>Yes</v>
      </c>
      <c r="M192" s="18" t="str">
        <f t="shared" si="8"/>
        <v>Yes</v>
      </c>
    </row>
    <row r="193" spans="1:13" x14ac:dyDescent="0.25">
      <c r="A193" t="s">
        <v>510</v>
      </c>
      <c r="B193" s="19" t="s">
        <v>228</v>
      </c>
      <c r="C193" s="19" t="s">
        <v>229</v>
      </c>
      <c r="D193" s="19" t="s">
        <v>9</v>
      </c>
      <c r="E193" s="18" t="s">
        <v>1521</v>
      </c>
      <c r="F193" s="18">
        <v>1084</v>
      </c>
      <c r="G193" s="18">
        <v>2302</v>
      </c>
      <c r="H193" s="18">
        <v>1238</v>
      </c>
      <c r="I193" s="18">
        <v>1943</v>
      </c>
      <c r="J193" s="18">
        <v>1173</v>
      </c>
      <c r="K193" s="18" t="s">
        <v>3</v>
      </c>
      <c r="L193" s="18" t="str">
        <f t="shared" si="7"/>
        <v>Yes</v>
      </c>
      <c r="M193" s="18" t="str">
        <f t="shared" si="8"/>
        <v>Yes</v>
      </c>
    </row>
    <row r="194" spans="1:13" x14ac:dyDescent="0.25">
      <c r="A194" t="s">
        <v>510</v>
      </c>
      <c r="B194" s="19" t="s">
        <v>347</v>
      </c>
      <c r="C194" s="19" t="s">
        <v>348</v>
      </c>
      <c r="D194" s="19" t="s">
        <v>9</v>
      </c>
      <c r="E194" s="18" t="s">
        <v>502</v>
      </c>
      <c r="F194" s="18">
        <v>1200</v>
      </c>
      <c r="G194" s="18">
        <v>1200</v>
      </c>
      <c r="H194" s="18">
        <v>0</v>
      </c>
      <c r="I194" s="18">
        <v>0</v>
      </c>
      <c r="J194" s="18" t="s">
        <v>501</v>
      </c>
      <c r="K194" s="18" t="s">
        <v>2</v>
      </c>
      <c r="L194" s="18" t="str">
        <f t="shared" si="7"/>
        <v>No</v>
      </c>
      <c r="M194" s="18" t="str">
        <f t="shared" si="8"/>
        <v>Yes - Waiver Amount Capped at Grad In-State Full-time Tuition Rate</v>
      </c>
    </row>
    <row r="195" spans="1:13" x14ac:dyDescent="0.25">
      <c r="A195" t="s">
        <v>510</v>
      </c>
      <c r="B195" s="19" t="s">
        <v>433</v>
      </c>
      <c r="C195" s="19" t="s">
        <v>434</v>
      </c>
      <c r="D195" s="19" t="s">
        <v>9</v>
      </c>
      <c r="E195" s="18" t="s">
        <v>1521</v>
      </c>
      <c r="F195" s="18">
        <v>1084</v>
      </c>
      <c r="G195" s="18">
        <v>2302</v>
      </c>
      <c r="H195" s="18">
        <v>1238</v>
      </c>
      <c r="I195" s="18">
        <v>1943</v>
      </c>
      <c r="J195" s="18">
        <v>1173</v>
      </c>
      <c r="K195" s="18" t="s">
        <v>3</v>
      </c>
      <c r="L195" s="18" t="str">
        <f t="shared" ref="L195:L247" si="9">IF(J195="N/A","No","Yes")</f>
        <v>Yes</v>
      </c>
      <c r="M195" s="18" t="str">
        <f t="shared" ref="M195:M247" si="10">IF(ISNUMBER(SEARCH("eCampus",A195)),"62+ Waiver Not Eligible; Other Waviers Capped at Grad In-State Full-time Tuition Rate",IF(ISNUMBER(SEARCH("Fee",E195)),"Yes - Waiver Amount Capped at Grad In-State Full-time Tuition Rate","Yes"))</f>
        <v>Yes</v>
      </c>
    </row>
    <row r="196" spans="1:13" x14ac:dyDescent="0.25">
      <c r="A196" t="s">
        <v>510</v>
      </c>
      <c r="B196" s="19" t="s">
        <v>470</v>
      </c>
      <c r="C196" s="19" t="s">
        <v>471</v>
      </c>
      <c r="D196" s="19" t="s">
        <v>9</v>
      </c>
      <c r="E196" s="18" t="s">
        <v>1521</v>
      </c>
      <c r="F196" s="18">
        <v>1084</v>
      </c>
      <c r="G196" s="18">
        <v>2302</v>
      </c>
      <c r="H196" s="18">
        <v>1238</v>
      </c>
      <c r="I196" s="18">
        <v>1943</v>
      </c>
      <c r="J196" s="18">
        <v>1173</v>
      </c>
      <c r="K196" s="18" t="s">
        <v>3</v>
      </c>
      <c r="L196" s="18" t="str">
        <f t="shared" si="9"/>
        <v>Yes</v>
      </c>
      <c r="M196" s="18" t="str">
        <f t="shared" si="10"/>
        <v>Yes</v>
      </c>
    </row>
    <row r="197" spans="1:13" x14ac:dyDescent="0.25">
      <c r="A197" t="s">
        <v>510</v>
      </c>
      <c r="B197" s="19" t="s">
        <v>481</v>
      </c>
      <c r="C197" s="19" t="s">
        <v>482</v>
      </c>
      <c r="D197" s="19" t="s">
        <v>9</v>
      </c>
      <c r="E197" s="18" t="s">
        <v>1521</v>
      </c>
      <c r="F197" s="18">
        <v>1084</v>
      </c>
      <c r="G197" s="18">
        <v>2302</v>
      </c>
      <c r="H197" s="18">
        <v>1238</v>
      </c>
      <c r="I197" s="18">
        <v>1943</v>
      </c>
      <c r="J197" s="18">
        <v>1173</v>
      </c>
      <c r="K197" s="18" t="s">
        <v>3</v>
      </c>
      <c r="L197" s="18" t="str">
        <f t="shared" si="9"/>
        <v>Yes</v>
      </c>
      <c r="M197" s="18" t="str">
        <f t="shared" si="10"/>
        <v>Yes</v>
      </c>
    </row>
    <row r="198" spans="1:13" x14ac:dyDescent="0.25">
      <c r="A198" t="s">
        <v>510</v>
      </c>
      <c r="B198" s="19" t="s">
        <v>187</v>
      </c>
      <c r="C198" s="19" t="s">
        <v>188</v>
      </c>
      <c r="D198" s="19" t="s">
        <v>189</v>
      </c>
      <c r="E198" s="18" t="s">
        <v>502</v>
      </c>
      <c r="F198" s="18">
        <v>925</v>
      </c>
      <c r="G198" s="18">
        <v>925</v>
      </c>
      <c r="H198" s="18">
        <v>0</v>
      </c>
      <c r="I198" s="18">
        <v>0</v>
      </c>
      <c r="J198" s="18" t="s">
        <v>501</v>
      </c>
      <c r="K198" s="18" t="s">
        <v>2</v>
      </c>
      <c r="L198" s="18" t="str">
        <f t="shared" si="9"/>
        <v>No</v>
      </c>
      <c r="M198" s="18" t="str">
        <f t="shared" si="10"/>
        <v>Yes - Waiver Amount Capped at Grad In-State Full-time Tuition Rate</v>
      </c>
    </row>
    <row r="199" spans="1:13" x14ac:dyDescent="0.25">
      <c r="A199" t="s">
        <v>510</v>
      </c>
      <c r="B199" s="19" t="s">
        <v>376</v>
      </c>
      <c r="C199" s="19" t="s">
        <v>377</v>
      </c>
      <c r="D199" s="19" t="s">
        <v>189</v>
      </c>
      <c r="E199" s="18" t="s">
        <v>502</v>
      </c>
      <c r="F199" s="18">
        <v>1000</v>
      </c>
      <c r="G199" s="18">
        <v>1000</v>
      </c>
      <c r="H199" s="18">
        <v>0</v>
      </c>
      <c r="I199" s="18">
        <v>0</v>
      </c>
      <c r="J199" s="18" t="s">
        <v>501</v>
      </c>
      <c r="K199" s="18" t="s">
        <v>2</v>
      </c>
      <c r="L199" s="18" t="str">
        <f t="shared" si="9"/>
        <v>No</v>
      </c>
      <c r="M199" s="18" t="str">
        <f t="shared" si="10"/>
        <v>Yes - Waiver Amount Capped at Grad In-State Full-time Tuition Rate</v>
      </c>
    </row>
    <row r="200" spans="1:13" x14ac:dyDescent="0.25">
      <c r="A200" t="s">
        <v>510</v>
      </c>
      <c r="B200" s="23" t="s">
        <v>61</v>
      </c>
      <c r="C200" s="19" t="s">
        <v>62</v>
      </c>
      <c r="D200" s="19" t="s">
        <v>67</v>
      </c>
      <c r="E200" s="18" t="s">
        <v>1521</v>
      </c>
      <c r="F200" s="18">
        <v>1084</v>
      </c>
      <c r="G200" s="18">
        <v>2302</v>
      </c>
      <c r="H200" s="18">
        <v>1238</v>
      </c>
      <c r="I200" s="18">
        <v>1943</v>
      </c>
      <c r="J200" s="18">
        <v>1173</v>
      </c>
      <c r="K200" s="18" t="s">
        <v>3</v>
      </c>
      <c r="L200" s="18" t="str">
        <f t="shared" si="9"/>
        <v>Yes</v>
      </c>
      <c r="M200" s="18" t="str">
        <f t="shared" si="10"/>
        <v>Yes</v>
      </c>
    </row>
    <row r="201" spans="1:13" x14ac:dyDescent="0.25">
      <c r="A201" t="s">
        <v>510</v>
      </c>
      <c r="B201" s="19" t="s">
        <v>378</v>
      </c>
      <c r="C201" s="19" t="s">
        <v>379</v>
      </c>
      <c r="D201" s="19" t="s">
        <v>67</v>
      </c>
      <c r="E201" s="18" t="s">
        <v>1521</v>
      </c>
      <c r="F201" s="18">
        <v>1084</v>
      </c>
      <c r="G201" s="18">
        <v>2302</v>
      </c>
      <c r="H201" s="18">
        <v>1238</v>
      </c>
      <c r="I201" s="18">
        <v>1943</v>
      </c>
      <c r="J201" s="18">
        <v>1173</v>
      </c>
      <c r="K201" s="18" t="s">
        <v>3</v>
      </c>
      <c r="L201" s="18" t="str">
        <f t="shared" si="9"/>
        <v>Yes</v>
      </c>
      <c r="M201" s="18" t="str">
        <f t="shared" si="10"/>
        <v>Yes</v>
      </c>
    </row>
    <row r="202" spans="1:13" x14ac:dyDescent="0.25">
      <c r="A202" t="s">
        <v>510</v>
      </c>
      <c r="B202" s="19" t="s">
        <v>176</v>
      </c>
      <c r="C202" s="19" t="s">
        <v>177</v>
      </c>
      <c r="D202" s="19" t="s">
        <v>130</v>
      </c>
      <c r="E202" s="18" t="s">
        <v>1521</v>
      </c>
      <c r="F202" s="18">
        <v>1084</v>
      </c>
      <c r="G202" s="18">
        <v>2302</v>
      </c>
      <c r="H202" s="18">
        <v>1238</v>
      </c>
      <c r="I202" s="18">
        <v>1943</v>
      </c>
      <c r="J202" s="18">
        <v>1173</v>
      </c>
      <c r="K202" s="18" t="s">
        <v>3</v>
      </c>
      <c r="L202" s="18" t="str">
        <f t="shared" si="9"/>
        <v>Yes</v>
      </c>
      <c r="M202" s="18" t="str">
        <f t="shared" si="10"/>
        <v>Yes</v>
      </c>
    </row>
    <row r="203" spans="1:13" x14ac:dyDescent="0.25">
      <c r="A203" t="s">
        <v>510</v>
      </c>
      <c r="B203" s="19" t="s">
        <v>237</v>
      </c>
      <c r="C203" s="19" t="s">
        <v>238</v>
      </c>
      <c r="D203" s="19" t="s">
        <v>130</v>
      </c>
      <c r="E203" s="18" t="s">
        <v>1521</v>
      </c>
      <c r="F203" s="18">
        <v>1084</v>
      </c>
      <c r="G203" s="18">
        <v>2302</v>
      </c>
      <c r="H203" s="18">
        <v>1238</v>
      </c>
      <c r="I203" s="18">
        <v>1943</v>
      </c>
      <c r="J203" s="18">
        <v>1173</v>
      </c>
      <c r="K203" s="18" t="s">
        <v>3</v>
      </c>
      <c r="L203" s="18" t="str">
        <f t="shared" si="9"/>
        <v>Yes</v>
      </c>
      <c r="M203" s="18" t="str">
        <f t="shared" si="10"/>
        <v>Yes</v>
      </c>
    </row>
    <row r="204" spans="1:13" x14ac:dyDescent="0.25">
      <c r="A204" t="s">
        <v>510</v>
      </c>
      <c r="B204" s="19" t="s">
        <v>269</v>
      </c>
      <c r="C204" s="19" t="s">
        <v>529</v>
      </c>
      <c r="D204" s="19" t="s">
        <v>130</v>
      </c>
      <c r="E204" s="18" t="s">
        <v>1521</v>
      </c>
      <c r="F204" s="18">
        <v>1084</v>
      </c>
      <c r="G204" s="18">
        <v>2302</v>
      </c>
      <c r="H204" s="18">
        <v>1238</v>
      </c>
      <c r="I204" s="18">
        <v>1943</v>
      </c>
      <c r="J204" s="18">
        <v>1173</v>
      </c>
      <c r="K204" s="18" t="s">
        <v>3</v>
      </c>
      <c r="L204" s="18" t="str">
        <f t="shared" si="9"/>
        <v>Yes</v>
      </c>
      <c r="M204" s="18" t="str">
        <f t="shared" si="10"/>
        <v>Yes</v>
      </c>
    </row>
    <row r="205" spans="1:13" x14ac:dyDescent="0.25">
      <c r="A205" t="s">
        <v>510</v>
      </c>
      <c r="B205" s="19" t="s">
        <v>828</v>
      </c>
      <c r="C205" s="19" t="s">
        <v>530</v>
      </c>
      <c r="D205" s="19" t="s">
        <v>130</v>
      </c>
      <c r="E205" s="18" t="s">
        <v>1521</v>
      </c>
      <c r="F205" s="18">
        <v>1084</v>
      </c>
      <c r="G205" s="18">
        <v>2302</v>
      </c>
      <c r="H205" s="18">
        <v>1238</v>
      </c>
      <c r="I205" s="18">
        <v>1943</v>
      </c>
      <c r="J205" s="18">
        <v>1173</v>
      </c>
      <c r="K205" s="18" t="s">
        <v>3</v>
      </c>
      <c r="L205" s="18" t="str">
        <f t="shared" si="9"/>
        <v>Yes</v>
      </c>
      <c r="M205" s="18" t="str">
        <f t="shared" si="10"/>
        <v>Yes</v>
      </c>
    </row>
    <row r="206" spans="1:13" x14ac:dyDescent="0.25">
      <c r="A206" t="s">
        <v>510</v>
      </c>
      <c r="B206" s="19" t="s">
        <v>288</v>
      </c>
      <c r="C206" s="19" t="s">
        <v>289</v>
      </c>
      <c r="D206" s="19" t="s">
        <v>130</v>
      </c>
      <c r="E206" s="18" t="s">
        <v>1521</v>
      </c>
      <c r="F206" s="18">
        <v>1084</v>
      </c>
      <c r="G206" s="18">
        <v>2302</v>
      </c>
      <c r="H206" s="18">
        <v>1238</v>
      </c>
      <c r="I206" s="18">
        <v>1943</v>
      </c>
      <c r="J206" s="18">
        <v>1173</v>
      </c>
      <c r="K206" s="18" t="s">
        <v>3</v>
      </c>
      <c r="L206" s="18" t="str">
        <f t="shared" si="9"/>
        <v>Yes</v>
      </c>
      <c r="M206" s="18" t="str">
        <f t="shared" si="10"/>
        <v>Yes</v>
      </c>
    </row>
    <row r="207" spans="1:13" x14ac:dyDescent="0.25">
      <c r="A207" t="s">
        <v>510</v>
      </c>
      <c r="B207" s="19" t="s">
        <v>382</v>
      </c>
      <c r="C207" s="19" t="s">
        <v>383</v>
      </c>
      <c r="D207" s="19" t="s">
        <v>130</v>
      </c>
      <c r="E207" s="18" t="s">
        <v>1521</v>
      </c>
      <c r="F207" s="18">
        <v>1084</v>
      </c>
      <c r="G207" s="18">
        <v>2302</v>
      </c>
      <c r="H207" s="18">
        <v>1238</v>
      </c>
      <c r="I207" s="18">
        <v>1943</v>
      </c>
      <c r="J207" s="18">
        <v>1173</v>
      </c>
      <c r="K207" s="18" t="s">
        <v>3</v>
      </c>
      <c r="L207" s="18" t="str">
        <f t="shared" si="9"/>
        <v>Yes</v>
      </c>
      <c r="M207" s="18" t="str">
        <f t="shared" si="10"/>
        <v>Yes</v>
      </c>
    </row>
    <row r="208" spans="1:13" x14ac:dyDescent="0.25">
      <c r="A208" t="s">
        <v>510</v>
      </c>
      <c r="B208" s="19" t="s">
        <v>253</v>
      </c>
      <c r="C208" s="19" t="s">
        <v>254</v>
      </c>
      <c r="D208" s="19" t="s">
        <v>255</v>
      </c>
      <c r="E208" s="18" t="s">
        <v>1521</v>
      </c>
      <c r="F208" s="18">
        <v>1084</v>
      </c>
      <c r="G208" s="18">
        <v>2302</v>
      </c>
      <c r="H208" s="18">
        <v>1238</v>
      </c>
      <c r="I208" s="18">
        <v>1943</v>
      </c>
      <c r="J208" s="18">
        <v>1173</v>
      </c>
      <c r="K208" s="18" t="s">
        <v>3</v>
      </c>
      <c r="L208" s="18" t="str">
        <f t="shared" si="9"/>
        <v>Yes</v>
      </c>
      <c r="M208" s="18" t="str">
        <f t="shared" si="10"/>
        <v>Yes</v>
      </c>
    </row>
    <row r="209" spans="1:13" x14ac:dyDescent="0.25">
      <c r="A209" t="s">
        <v>510</v>
      </c>
      <c r="B209" s="19" t="s">
        <v>38</v>
      </c>
      <c r="C209" s="19" t="s">
        <v>39</v>
      </c>
      <c r="D209" s="19" t="s">
        <v>40</v>
      </c>
      <c r="E209" s="18" t="s">
        <v>1521</v>
      </c>
      <c r="F209" s="18">
        <v>1084</v>
      </c>
      <c r="G209" s="18">
        <v>2302</v>
      </c>
      <c r="H209" s="18">
        <v>1238</v>
      </c>
      <c r="I209" s="18">
        <v>1943</v>
      </c>
      <c r="J209" s="18">
        <v>1173</v>
      </c>
      <c r="K209" s="18" t="s">
        <v>3</v>
      </c>
      <c r="L209" s="18" t="str">
        <f t="shared" si="9"/>
        <v>Yes</v>
      </c>
      <c r="M209" s="18" t="str">
        <f t="shared" si="10"/>
        <v>Yes</v>
      </c>
    </row>
    <row r="210" spans="1:13" x14ac:dyDescent="0.25">
      <c r="A210" t="s">
        <v>510</v>
      </c>
      <c r="B210" s="19" t="s">
        <v>41</v>
      </c>
      <c r="C210" s="19" t="s">
        <v>531</v>
      </c>
      <c r="D210" s="19" t="s">
        <v>40</v>
      </c>
      <c r="E210" s="18" t="s">
        <v>1521</v>
      </c>
      <c r="F210" s="18">
        <v>1084</v>
      </c>
      <c r="G210" s="18">
        <v>2302</v>
      </c>
      <c r="H210" s="18">
        <v>1238</v>
      </c>
      <c r="I210" s="18">
        <v>1943</v>
      </c>
      <c r="J210" s="18">
        <v>1173</v>
      </c>
      <c r="K210" s="18" t="s">
        <v>3</v>
      </c>
      <c r="L210" s="18" t="str">
        <f t="shared" si="9"/>
        <v>Yes</v>
      </c>
      <c r="M210" s="18" t="str">
        <f t="shared" si="10"/>
        <v>Yes</v>
      </c>
    </row>
    <row r="211" spans="1:13" x14ac:dyDescent="0.25">
      <c r="A211" t="s">
        <v>510</v>
      </c>
      <c r="B211" s="19" t="s">
        <v>42</v>
      </c>
      <c r="C211" s="19" t="s">
        <v>43</v>
      </c>
      <c r="D211" s="19" t="s">
        <v>40</v>
      </c>
      <c r="E211" s="18" t="s">
        <v>1521</v>
      </c>
      <c r="F211" s="18">
        <v>1084</v>
      </c>
      <c r="G211" s="18">
        <v>2302</v>
      </c>
      <c r="H211" s="18">
        <v>1238</v>
      </c>
      <c r="I211" s="18">
        <v>1943</v>
      </c>
      <c r="J211" s="18">
        <v>1173</v>
      </c>
      <c r="K211" s="18" t="s">
        <v>3</v>
      </c>
      <c r="L211" s="18" t="str">
        <f t="shared" si="9"/>
        <v>Yes</v>
      </c>
      <c r="M211" s="18" t="str">
        <f t="shared" si="10"/>
        <v>Yes</v>
      </c>
    </row>
    <row r="212" spans="1:13" x14ac:dyDescent="0.25">
      <c r="A212" t="s">
        <v>510</v>
      </c>
      <c r="B212" s="19" t="s">
        <v>44</v>
      </c>
      <c r="C212" s="19" t="s">
        <v>45</v>
      </c>
      <c r="D212" s="19" t="s">
        <v>40</v>
      </c>
      <c r="E212" s="18" t="s">
        <v>1521</v>
      </c>
      <c r="F212" s="18">
        <v>1084</v>
      </c>
      <c r="G212" s="18">
        <v>2302</v>
      </c>
      <c r="H212" s="18">
        <v>1238</v>
      </c>
      <c r="I212" s="18">
        <v>1943</v>
      </c>
      <c r="J212" s="18">
        <v>1173</v>
      </c>
      <c r="K212" s="18" t="s">
        <v>3</v>
      </c>
      <c r="L212" s="18" t="str">
        <f t="shared" si="9"/>
        <v>Yes</v>
      </c>
      <c r="M212" s="18" t="str">
        <f t="shared" si="10"/>
        <v>Yes</v>
      </c>
    </row>
    <row r="213" spans="1:13" s="1" customFormat="1" x14ac:dyDescent="0.25">
      <c r="A213" t="s">
        <v>510</v>
      </c>
      <c r="B213" s="19" t="s">
        <v>54</v>
      </c>
      <c r="C213" s="19" t="s">
        <v>55</v>
      </c>
      <c r="D213" s="19" t="s">
        <v>40</v>
      </c>
      <c r="E213" s="18" t="s">
        <v>1521</v>
      </c>
      <c r="F213" s="18">
        <v>1084</v>
      </c>
      <c r="G213" s="18">
        <v>2302</v>
      </c>
      <c r="H213" s="18">
        <v>1238</v>
      </c>
      <c r="I213" s="18">
        <v>1943</v>
      </c>
      <c r="J213" s="18">
        <v>1173</v>
      </c>
      <c r="K213" s="18" t="s">
        <v>3</v>
      </c>
      <c r="L213" s="18" t="str">
        <f t="shared" si="9"/>
        <v>Yes</v>
      </c>
      <c r="M213" s="18" t="str">
        <f t="shared" si="10"/>
        <v>Yes</v>
      </c>
    </row>
    <row r="214" spans="1:13" x14ac:dyDescent="0.25">
      <c r="A214" t="s">
        <v>510</v>
      </c>
      <c r="B214" s="19" t="s">
        <v>68</v>
      </c>
      <c r="C214" s="19" t="s">
        <v>69</v>
      </c>
      <c r="D214" s="19" t="s">
        <v>40</v>
      </c>
      <c r="E214" s="18" t="s">
        <v>1521</v>
      </c>
      <c r="F214" s="18">
        <v>1084</v>
      </c>
      <c r="G214" s="18">
        <v>2302</v>
      </c>
      <c r="H214" s="18">
        <v>1238</v>
      </c>
      <c r="I214" s="18">
        <v>1943</v>
      </c>
      <c r="J214" s="18">
        <v>1173</v>
      </c>
      <c r="K214" s="18" t="s">
        <v>3</v>
      </c>
      <c r="L214" s="18" t="str">
        <f t="shared" si="9"/>
        <v>Yes</v>
      </c>
      <c r="M214" s="18" t="str">
        <f t="shared" si="10"/>
        <v>Yes</v>
      </c>
    </row>
    <row r="215" spans="1:13" x14ac:dyDescent="0.25">
      <c r="A215" t="s">
        <v>510</v>
      </c>
      <c r="B215" s="19" t="s">
        <v>86</v>
      </c>
      <c r="C215" s="19" t="s">
        <v>87</v>
      </c>
      <c r="D215" s="19" t="s">
        <v>40</v>
      </c>
      <c r="E215" s="18" t="s">
        <v>1521</v>
      </c>
      <c r="F215" s="18">
        <v>1084</v>
      </c>
      <c r="G215" s="18">
        <v>2302</v>
      </c>
      <c r="H215" s="18">
        <v>1238</v>
      </c>
      <c r="I215" s="18">
        <v>1943</v>
      </c>
      <c r="J215" s="18">
        <v>1173</v>
      </c>
      <c r="K215" s="18" t="s">
        <v>3</v>
      </c>
      <c r="L215" s="18" t="str">
        <f t="shared" si="9"/>
        <v>Yes</v>
      </c>
      <c r="M215" s="18" t="str">
        <f t="shared" si="10"/>
        <v>Yes</v>
      </c>
    </row>
    <row r="216" spans="1:13" x14ac:dyDescent="0.25">
      <c r="A216" t="s">
        <v>510</v>
      </c>
      <c r="B216" s="19" t="s">
        <v>144</v>
      </c>
      <c r="C216" s="19" t="s">
        <v>145</v>
      </c>
      <c r="D216" s="19" t="s">
        <v>40</v>
      </c>
      <c r="E216" s="18" t="s">
        <v>1521</v>
      </c>
      <c r="F216" s="18">
        <v>1084</v>
      </c>
      <c r="G216" s="18">
        <v>2302</v>
      </c>
      <c r="H216" s="18">
        <v>1238</v>
      </c>
      <c r="I216" s="18">
        <v>1943</v>
      </c>
      <c r="J216" s="18">
        <v>1173</v>
      </c>
      <c r="K216" s="18" t="s">
        <v>3</v>
      </c>
      <c r="L216" s="18" t="str">
        <f t="shared" si="9"/>
        <v>Yes</v>
      </c>
      <c r="M216" s="18" t="str">
        <f t="shared" si="10"/>
        <v>Yes</v>
      </c>
    </row>
    <row r="217" spans="1:13" x14ac:dyDescent="0.25">
      <c r="A217" t="s">
        <v>510</v>
      </c>
      <c r="B217" s="19" t="s">
        <v>167</v>
      </c>
      <c r="C217" s="19" t="s">
        <v>168</v>
      </c>
      <c r="D217" s="19" t="s">
        <v>40</v>
      </c>
      <c r="E217" s="18" t="s">
        <v>502</v>
      </c>
      <c r="F217" s="18">
        <v>925</v>
      </c>
      <c r="G217" s="18">
        <v>925</v>
      </c>
      <c r="H217" s="18">
        <v>0</v>
      </c>
      <c r="I217" s="18">
        <v>0</v>
      </c>
      <c r="J217" s="18" t="s">
        <v>501</v>
      </c>
      <c r="K217" s="18" t="s">
        <v>2</v>
      </c>
      <c r="L217" s="18" t="str">
        <f t="shared" si="9"/>
        <v>No</v>
      </c>
      <c r="M217" s="18" t="str">
        <f t="shared" si="10"/>
        <v>Yes - Waiver Amount Capped at Grad In-State Full-time Tuition Rate</v>
      </c>
    </row>
    <row r="218" spans="1:13" x14ac:dyDescent="0.25">
      <c r="A218" t="s">
        <v>510</v>
      </c>
      <c r="B218" s="24" t="s">
        <v>180</v>
      </c>
      <c r="C218" s="19" t="s">
        <v>1484</v>
      </c>
      <c r="D218" s="19" t="s">
        <v>40</v>
      </c>
      <c r="E218" s="18" t="s">
        <v>1521</v>
      </c>
      <c r="F218" s="18">
        <v>1084</v>
      </c>
      <c r="G218" s="18">
        <v>2302</v>
      </c>
      <c r="H218" s="18">
        <v>1238</v>
      </c>
      <c r="I218" s="18">
        <v>1943</v>
      </c>
      <c r="J218" s="18">
        <v>1173</v>
      </c>
      <c r="K218" s="18" t="s">
        <v>3</v>
      </c>
      <c r="L218" s="18" t="str">
        <f t="shared" si="9"/>
        <v>Yes</v>
      </c>
      <c r="M218" s="18" t="str">
        <f t="shared" si="10"/>
        <v>Yes</v>
      </c>
    </row>
    <row r="219" spans="1:13" x14ac:dyDescent="0.25">
      <c r="A219" t="s">
        <v>510</v>
      </c>
      <c r="B219" s="19" t="s">
        <v>211</v>
      </c>
      <c r="C219" s="19" t="s">
        <v>212</v>
      </c>
      <c r="D219" s="19" t="s">
        <v>40</v>
      </c>
      <c r="E219" s="18" t="s">
        <v>1521</v>
      </c>
      <c r="F219" s="18">
        <v>1084</v>
      </c>
      <c r="G219" s="18">
        <v>2302</v>
      </c>
      <c r="H219" s="18">
        <v>1238</v>
      </c>
      <c r="I219" s="18">
        <v>1943</v>
      </c>
      <c r="J219" s="18">
        <v>1173</v>
      </c>
      <c r="K219" s="18" t="s">
        <v>3</v>
      </c>
      <c r="L219" s="18" t="str">
        <f t="shared" si="9"/>
        <v>Yes</v>
      </c>
      <c r="M219" s="18" t="str">
        <f t="shared" si="10"/>
        <v>Yes</v>
      </c>
    </row>
    <row r="220" spans="1:13" x14ac:dyDescent="0.25">
      <c r="A220" t="s">
        <v>510</v>
      </c>
      <c r="B220" s="19" t="s">
        <v>305</v>
      </c>
      <c r="C220" s="19" t="s">
        <v>306</v>
      </c>
      <c r="D220" s="19" t="s">
        <v>40</v>
      </c>
      <c r="E220" s="18" t="s">
        <v>1521</v>
      </c>
      <c r="F220" s="18">
        <v>1084</v>
      </c>
      <c r="G220" s="18">
        <v>2302</v>
      </c>
      <c r="H220" s="18">
        <v>1238</v>
      </c>
      <c r="I220" s="18">
        <v>1943</v>
      </c>
      <c r="J220" s="18">
        <v>1173</v>
      </c>
      <c r="K220" s="18" t="s">
        <v>3</v>
      </c>
      <c r="L220" s="18" t="str">
        <f t="shared" si="9"/>
        <v>Yes</v>
      </c>
      <c r="M220" s="18" t="str">
        <f t="shared" si="10"/>
        <v>Yes</v>
      </c>
    </row>
    <row r="221" spans="1:13" x14ac:dyDescent="0.25">
      <c r="A221" t="s">
        <v>510</v>
      </c>
      <c r="B221" s="19" t="s">
        <v>318</v>
      </c>
      <c r="C221" s="19" t="s">
        <v>319</v>
      </c>
      <c r="D221" s="19" t="s">
        <v>40</v>
      </c>
      <c r="E221" s="18" t="s">
        <v>1521</v>
      </c>
      <c r="F221" s="18">
        <v>1084</v>
      </c>
      <c r="G221" s="18">
        <v>2302</v>
      </c>
      <c r="H221" s="18">
        <v>1238</v>
      </c>
      <c r="I221" s="18">
        <v>1943</v>
      </c>
      <c r="J221" s="18">
        <v>1173</v>
      </c>
      <c r="K221" s="18" t="s">
        <v>3</v>
      </c>
      <c r="L221" s="18" t="str">
        <f t="shared" si="9"/>
        <v>Yes</v>
      </c>
      <c r="M221" s="18" t="str">
        <f t="shared" si="10"/>
        <v>Yes</v>
      </c>
    </row>
    <row r="222" spans="1:13" x14ac:dyDescent="0.25">
      <c r="A222" t="s">
        <v>510</v>
      </c>
      <c r="B222" s="19" t="s">
        <v>332</v>
      </c>
      <c r="C222" s="19" t="s">
        <v>333</v>
      </c>
      <c r="D222" s="19" t="s">
        <v>40</v>
      </c>
      <c r="E222" s="18" t="s">
        <v>1521</v>
      </c>
      <c r="F222" s="18">
        <v>1084</v>
      </c>
      <c r="G222" s="18">
        <v>2302</v>
      </c>
      <c r="H222" s="18">
        <v>1238</v>
      </c>
      <c r="I222" s="18">
        <v>1943</v>
      </c>
      <c r="J222" s="18">
        <v>1173</v>
      </c>
      <c r="K222" s="18" t="s">
        <v>3</v>
      </c>
      <c r="L222" s="18" t="str">
        <f t="shared" si="9"/>
        <v>Yes</v>
      </c>
      <c r="M222" s="18" t="str">
        <f t="shared" si="10"/>
        <v>Yes</v>
      </c>
    </row>
    <row r="223" spans="1:13" x14ac:dyDescent="0.25">
      <c r="A223" t="s">
        <v>510</v>
      </c>
      <c r="B223" s="19" t="s">
        <v>366</v>
      </c>
      <c r="C223" s="19" t="s">
        <v>367</v>
      </c>
      <c r="D223" s="19" t="s">
        <v>40</v>
      </c>
      <c r="E223" s="18" t="s">
        <v>1521</v>
      </c>
      <c r="F223" s="18">
        <v>1084</v>
      </c>
      <c r="G223" s="18">
        <v>2302</v>
      </c>
      <c r="H223" s="18">
        <v>1238</v>
      </c>
      <c r="I223" s="18">
        <v>1943</v>
      </c>
      <c r="J223" s="18">
        <v>1173</v>
      </c>
      <c r="K223" s="18" t="s">
        <v>3</v>
      </c>
      <c r="L223" s="18" t="str">
        <f t="shared" si="9"/>
        <v>Yes</v>
      </c>
      <c r="M223" s="18" t="str">
        <f t="shared" si="10"/>
        <v>Yes</v>
      </c>
    </row>
    <row r="224" spans="1:13" x14ac:dyDescent="0.25">
      <c r="A224" t="s">
        <v>510</v>
      </c>
      <c r="B224" s="19" t="s">
        <v>388</v>
      </c>
      <c r="C224" s="19" t="s">
        <v>389</v>
      </c>
      <c r="D224" s="19" t="s">
        <v>40</v>
      </c>
      <c r="E224" s="18" t="s">
        <v>1521</v>
      </c>
      <c r="F224" s="18">
        <v>1084</v>
      </c>
      <c r="G224" s="18">
        <v>2302</v>
      </c>
      <c r="H224" s="18">
        <v>1238</v>
      </c>
      <c r="I224" s="18">
        <v>1943</v>
      </c>
      <c r="J224" s="18">
        <v>1173</v>
      </c>
      <c r="K224" s="18" t="s">
        <v>3</v>
      </c>
      <c r="L224" s="18" t="str">
        <f t="shared" si="9"/>
        <v>Yes</v>
      </c>
      <c r="M224" s="18" t="str">
        <f t="shared" si="10"/>
        <v>Yes</v>
      </c>
    </row>
    <row r="225" spans="1:13" x14ac:dyDescent="0.25">
      <c r="A225" t="s">
        <v>510</v>
      </c>
      <c r="B225" s="19" t="s">
        <v>392</v>
      </c>
      <c r="C225" s="19" t="s">
        <v>393</v>
      </c>
      <c r="D225" s="19" t="s">
        <v>40</v>
      </c>
      <c r="E225" s="18" t="s">
        <v>1521</v>
      </c>
      <c r="F225" s="18">
        <v>1084</v>
      </c>
      <c r="G225" s="18">
        <v>2302</v>
      </c>
      <c r="H225" s="18">
        <v>1238</v>
      </c>
      <c r="I225" s="18">
        <v>1943</v>
      </c>
      <c r="J225" s="18">
        <v>1173</v>
      </c>
      <c r="K225" s="18" t="s">
        <v>3</v>
      </c>
      <c r="L225" s="18" t="str">
        <f t="shared" si="9"/>
        <v>Yes</v>
      </c>
      <c r="M225" s="18" t="str">
        <f t="shared" si="10"/>
        <v>Yes</v>
      </c>
    </row>
    <row r="226" spans="1:13" x14ac:dyDescent="0.25">
      <c r="A226" t="s">
        <v>510</v>
      </c>
      <c r="B226" s="19" t="s">
        <v>399</v>
      </c>
      <c r="C226" s="19" t="s">
        <v>400</v>
      </c>
      <c r="D226" s="19" t="s">
        <v>40</v>
      </c>
      <c r="E226" s="18" t="s">
        <v>1521</v>
      </c>
      <c r="F226" s="18">
        <v>1084</v>
      </c>
      <c r="G226" s="18">
        <v>2302</v>
      </c>
      <c r="H226" s="18">
        <v>1238</v>
      </c>
      <c r="I226" s="18">
        <v>1943</v>
      </c>
      <c r="J226" s="18">
        <v>1173</v>
      </c>
      <c r="K226" s="18" t="s">
        <v>3</v>
      </c>
      <c r="L226" s="18" t="str">
        <f t="shared" si="9"/>
        <v>Yes</v>
      </c>
      <c r="M226" s="18" t="str">
        <f t="shared" si="10"/>
        <v>Yes</v>
      </c>
    </row>
    <row r="227" spans="1:13" x14ac:dyDescent="0.25">
      <c r="A227" t="s">
        <v>510</v>
      </c>
      <c r="B227" s="19" t="s">
        <v>407</v>
      </c>
      <c r="C227" s="19" t="s">
        <v>408</v>
      </c>
      <c r="D227" s="19" t="s">
        <v>40</v>
      </c>
      <c r="E227" s="18" t="s">
        <v>1521</v>
      </c>
      <c r="F227" s="18">
        <v>1084</v>
      </c>
      <c r="G227" s="18">
        <v>2302</v>
      </c>
      <c r="H227" s="18">
        <v>1238</v>
      </c>
      <c r="I227" s="18">
        <v>1943</v>
      </c>
      <c r="J227" s="18">
        <v>1173</v>
      </c>
      <c r="K227" s="18" t="s">
        <v>3</v>
      </c>
      <c r="L227" s="18" t="str">
        <f t="shared" si="9"/>
        <v>Yes</v>
      </c>
      <c r="M227" s="18" t="str">
        <f t="shared" si="10"/>
        <v>Yes</v>
      </c>
    </row>
    <row r="228" spans="1:13" x14ac:dyDescent="0.25">
      <c r="A228" t="s">
        <v>510</v>
      </c>
      <c r="B228" s="19" t="s">
        <v>476</v>
      </c>
      <c r="C228" s="19" t="s">
        <v>477</v>
      </c>
      <c r="D228" s="19" t="s">
        <v>40</v>
      </c>
      <c r="E228" s="18" t="s">
        <v>1521</v>
      </c>
      <c r="F228" s="18">
        <v>1084</v>
      </c>
      <c r="G228" s="18">
        <v>2302</v>
      </c>
      <c r="H228" s="18">
        <v>1238</v>
      </c>
      <c r="I228" s="18">
        <v>1943</v>
      </c>
      <c r="J228" s="18">
        <v>1173</v>
      </c>
      <c r="K228" s="18" t="s">
        <v>3</v>
      </c>
      <c r="L228" s="18" t="str">
        <f t="shared" si="9"/>
        <v>Yes</v>
      </c>
      <c r="M228" s="18" t="str">
        <f t="shared" si="10"/>
        <v>Yes</v>
      </c>
    </row>
    <row r="229" spans="1:13" x14ac:dyDescent="0.25">
      <c r="A229" t="s">
        <v>510</v>
      </c>
      <c r="B229" s="19" t="s">
        <v>353</v>
      </c>
      <c r="C229" s="19" t="s">
        <v>354</v>
      </c>
      <c r="D229" s="19" t="s">
        <v>355</v>
      </c>
      <c r="E229" s="18" t="s">
        <v>1521</v>
      </c>
      <c r="F229" s="18">
        <v>1084</v>
      </c>
      <c r="G229" s="18">
        <v>2302</v>
      </c>
      <c r="H229" s="18">
        <v>1238</v>
      </c>
      <c r="I229" s="18">
        <v>1943</v>
      </c>
      <c r="J229" s="18">
        <v>1173</v>
      </c>
      <c r="K229" s="18" t="s">
        <v>3</v>
      </c>
      <c r="L229" s="18" t="str">
        <f t="shared" si="9"/>
        <v>Yes</v>
      </c>
      <c r="M229" s="18" t="str">
        <f t="shared" si="10"/>
        <v>Yes</v>
      </c>
    </row>
    <row r="230" spans="1:13" x14ac:dyDescent="0.25">
      <c r="A230" t="s">
        <v>510</v>
      </c>
      <c r="B230" s="19" t="s">
        <v>372</v>
      </c>
      <c r="C230" s="19" t="s">
        <v>373</v>
      </c>
      <c r="D230" s="19" t="s">
        <v>355</v>
      </c>
      <c r="E230" s="18" t="s">
        <v>1521</v>
      </c>
      <c r="F230" s="18">
        <v>1084</v>
      </c>
      <c r="G230" s="18">
        <v>2302</v>
      </c>
      <c r="H230" s="18">
        <v>1238</v>
      </c>
      <c r="I230" s="18">
        <v>1943</v>
      </c>
      <c r="J230" s="18">
        <v>1173</v>
      </c>
      <c r="K230" s="18" t="s">
        <v>3</v>
      </c>
      <c r="L230" s="18" t="str">
        <f t="shared" si="9"/>
        <v>Yes</v>
      </c>
      <c r="M230" s="18" t="str">
        <f t="shared" si="10"/>
        <v>Yes</v>
      </c>
    </row>
    <row r="231" spans="1:13" x14ac:dyDescent="0.25">
      <c r="A231" t="s">
        <v>510</v>
      </c>
      <c r="B231" s="19" t="s">
        <v>207</v>
      </c>
      <c r="C231" s="19" t="s">
        <v>208</v>
      </c>
      <c r="D231" s="19" t="s">
        <v>101</v>
      </c>
      <c r="E231" s="18" t="s">
        <v>1521</v>
      </c>
      <c r="F231" s="18">
        <v>1084</v>
      </c>
      <c r="G231" s="18">
        <v>2302</v>
      </c>
      <c r="H231" s="18">
        <v>1238</v>
      </c>
      <c r="I231" s="18">
        <v>1943</v>
      </c>
      <c r="J231" s="18">
        <v>1173</v>
      </c>
      <c r="K231" s="18" t="s">
        <v>3</v>
      </c>
      <c r="L231" s="18" t="str">
        <f t="shared" si="9"/>
        <v>Yes</v>
      </c>
      <c r="M231" s="18" t="str">
        <f t="shared" si="10"/>
        <v>Yes</v>
      </c>
    </row>
    <row r="232" spans="1:13" x14ac:dyDescent="0.25">
      <c r="A232" t="s">
        <v>510</v>
      </c>
      <c r="B232" s="19" t="s">
        <v>123</v>
      </c>
      <c r="C232" s="19" t="s">
        <v>729</v>
      </c>
      <c r="D232" s="19" t="s">
        <v>124</v>
      </c>
      <c r="E232" s="18" t="s">
        <v>502</v>
      </c>
      <c r="F232" s="18">
        <v>1325</v>
      </c>
      <c r="G232" s="18">
        <v>1325</v>
      </c>
      <c r="H232" s="18">
        <v>0</v>
      </c>
      <c r="I232" s="18">
        <v>0</v>
      </c>
      <c r="J232" s="18" t="s">
        <v>501</v>
      </c>
      <c r="K232" s="18" t="s">
        <v>2</v>
      </c>
      <c r="L232" s="18" t="str">
        <f t="shared" si="9"/>
        <v>No</v>
      </c>
      <c r="M232" s="18" t="str">
        <f t="shared" si="10"/>
        <v>Yes - Waiver Amount Capped at Grad In-State Full-time Tuition Rate</v>
      </c>
    </row>
    <row r="233" spans="1:13" x14ac:dyDescent="0.25">
      <c r="A233" t="s">
        <v>510</v>
      </c>
      <c r="B233" s="19" t="s">
        <v>30</v>
      </c>
      <c r="C233" s="19" t="s">
        <v>31</v>
      </c>
      <c r="D233" s="19" t="s">
        <v>24</v>
      </c>
      <c r="E233" s="18" t="s">
        <v>1521</v>
      </c>
      <c r="F233" s="18">
        <v>1084</v>
      </c>
      <c r="G233" s="18">
        <v>2302</v>
      </c>
      <c r="H233" s="18">
        <v>1238</v>
      </c>
      <c r="I233" s="18">
        <v>1943</v>
      </c>
      <c r="J233" s="18">
        <v>1173</v>
      </c>
      <c r="K233" s="18" t="s">
        <v>3</v>
      </c>
      <c r="L233" s="18" t="str">
        <f t="shared" si="9"/>
        <v>Yes</v>
      </c>
      <c r="M233" s="18" t="str">
        <f t="shared" si="10"/>
        <v>Yes</v>
      </c>
    </row>
    <row r="234" spans="1:13" x14ac:dyDescent="0.25">
      <c r="A234" t="s">
        <v>510</v>
      </c>
      <c r="B234" s="19" t="s">
        <v>104</v>
      </c>
      <c r="C234" s="19" t="s">
        <v>105</v>
      </c>
      <c r="D234" s="19" t="s">
        <v>24</v>
      </c>
      <c r="E234" s="18" t="s">
        <v>1521</v>
      </c>
      <c r="F234" s="18">
        <v>1084</v>
      </c>
      <c r="G234" s="18">
        <v>2302</v>
      </c>
      <c r="H234" s="18">
        <v>1238</v>
      </c>
      <c r="I234" s="18">
        <v>1943</v>
      </c>
      <c r="J234" s="18">
        <v>1173</v>
      </c>
      <c r="K234" s="18" t="s">
        <v>3</v>
      </c>
      <c r="L234" s="18" t="str">
        <f t="shared" si="9"/>
        <v>Yes</v>
      </c>
      <c r="M234" s="18" t="str">
        <f t="shared" si="10"/>
        <v>Yes</v>
      </c>
    </row>
    <row r="235" spans="1:13" x14ac:dyDescent="0.25">
      <c r="A235" t="s">
        <v>510</v>
      </c>
      <c r="B235" s="19" t="s">
        <v>244</v>
      </c>
      <c r="C235" s="19" t="s">
        <v>245</v>
      </c>
      <c r="D235" s="19" t="s">
        <v>24</v>
      </c>
      <c r="E235" s="18" t="s">
        <v>1521</v>
      </c>
      <c r="F235" s="18">
        <v>1084</v>
      </c>
      <c r="G235" s="18">
        <v>2302</v>
      </c>
      <c r="H235" s="18">
        <v>1238</v>
      </c>
      <c r="I235" s="18">
        <v>1943</v>
      </c>
      <c r="J235" s="18">
        <v>1173</v>
      </c>
      <c r="K235" s="18" t="s">
        <v>3</v>
      </c>
      <c r="L235" s="18" t="str">
        <f t="shared" si="9"/>
        <v>Yes</v>
      </c>
      <c r="M235" s="18" t="str">
        <f t="shared" si="10"/>
        <v>Yes</v>
      </c>
    </row>
    <row r="236" spans="1:13" x14ac:dyDescent="0.25">
      <c r="A236" t="s">
        <v>510</v>
      </c>
      <c r="B236" s="19" t="s">
        <v>261</v>
      </c>
      <c r="C236" s="19" t="s">
        <v>262</v>
      </c>
      <c r="D236" s="19" t="s">
        <v>24</v>
      </c>
      <c r="E236" s="18" t="s">
        <v>1521</v>
      </c>
      <c r="F236" s="18">
        <v>1084</v>
      </c>
      <c r="G236" s="18">
        <v>2302</v>
      </c>
      <c r="H236" s="18">
        <v>1238</v>
      </c>
      <c r="I236" s="18">
        <v>1943</v>
      </c>
      <c r="J236" s="18">
        <v>1173</v>
      </c>
      <c r="K236" s="18" t="s">
        <v>3</v>
      </c>
      <c r="L236" s="18" t="str">
        <f t="shared" si="9"/>
        <v>Yes</v>
      </c>
      <c r="M236" s="18" t="str">
        <f t="shared" si="10"/>
        <v>Yes</v>
      </c>
    </row>
    <row r="237" spans="1:13" x14ac:dyDescent="0.25">
      <c r="A237" t="s">
        <v>510</v>
      </c>
      <c r="B237" s="19" t="s">
        <v>403</v>
      </c>
      <c r="C237" s="19" t="s">
        <v>404</v>
      </c>
      <c r="D237" s="19" t="s">
        <v>24</v>
      </c>
      <c r="E237" s="18" t="s">
        <v>1521</v>
      </c>
      <c r="F237" s="18">
        <v>1084</v>
      </c>
      <c r="G237" s="18">
        <v>2302</v>
      </c>
      <c r="H237" s="18">
        <v>1238</v>
      </c>
      <c r="I237" s="18">
        <v>1943</v>
      </c>
      <c r="J237" s="18">
        <v>1173</v>
      </c>
      <c r="K237" s="18" t="s">
        <v>3</v>
      </c>
      <c r="L237" s="18" t="str">
        <f t="shared" si="9"/>
        <v>Yes</v>
      </c>
      <c r="M237" s="18" t="str">
        <f t="shared" si="10"/>
        <v>Yes</v>
      </c>
    </row>
    <row r="238" spans="1:13" x14ac:dyDescent="0.25">
      <c r="A238" t="s">
        <v>510</v>
      </c>
      <c r="B238" s="19" t="s">
        <v>425</v>
      </c>
      <c r="C238" s="19" t="s">
        <v>426</v>
      </c>
      <c r="D238" s="19" t="s">
        <v>24</v>
      </c>
      <c r="E238" s="18" t="s">
        <v>1521</v>
      </c>
      <c r="F238" s="18">
        <v>1084</v>
      </c>
      <c r="G238" s="18">
        <v>2302</v>
      </c>
      <c r="H238" s="18">
        <v>1238</v>
      </c>
      <c r="I238" s="18">
        <v>1943</v>
      </c>
      <c r="J238" s="18">
        <v>1173</v>
      </c>
      <c r="K238" s="18" t="s">
        <v>3</v>
      </c>
      <c r="L238" s="18" t="str">
        <f t="shared" si="9"/>
        <v>Yes</v>
      </c>
      <c r="M238" s="18" t="str">
        <f t="shared" si="10"/>
        <v>Yes</v>
      </c>
    </row>
    <row r="239" spans="1:13" x14ac:dyDescent="0.25">
      <c r="A239" t="s">
        <v>510</v>
      </c>
      <c r="B239" s="19" t="s">
        <v>429</v>
      </c>
      <c r="C239" s="19" t="s">
        <v>430</v>
      </c>
      <c r="D239" s="19" t="s">
        <v>24</v>
      </c>
      <c r="E239" s="18" t="s">
        <v>1522</v>
      </c>
      <c r="F239" s="18">
        <v>1084</v>
      </c>
      <c r="G239" s="18">
        <v>2302</v>
      </c>
      <c r="H239" s="18">
        <v>556</v>
      </c>
      <c r="I239" s="18">
        <v>745</v>
      </c>
      <c r="J239" s="18" t="s">
        <v>501</v>
      </c>
      <c r="K239" s="18" t="s">
        <v>3</v>
      </c>
      <c r="L239" s="18" t="str">
        <f t="shared" si="9"/>
        <v>No</v>
      </c>
      <c r="M239" s="18" t="str">
        <f t="shared" si="10"/>
        <v>Yes</v>
      </c>
    </row>
    <row r="240" spans="1:13" x14ac:dyDescent="0.25">
      <c r="A240" t="s">
        <v>510</v>
      </c>
      <c r="B240" s="19" t="s">
        <v>437</v>
      </c>
      <c r="C240" s="19" t="s">
        <v>438</v>
      </c>
      <c r="D240" s="19" t="s">
        <v>24</v>
      </c>
      <c r="E240" s="18" t="s">
        <v>1522</v>
      </c>
      <c r="F240" s="18">
        <v>1084</v>
      </c>
      <c r="G240" s="18">
        <v>2302</v>
      </c>
      <c r="H240" s="18">
        <v>556</v>
      </c>
      <c r="I240" s="18">
        <v>745</v>
      </c>
      <c r="J240" s="18" t="s">
        <v>501</v>
      </c>
      <c r="K240" s="18" t="s">
        <v>3</v>
      </c>
      <c r="L240" s="18" t="str">
        <f t="shared" si="9"/>
        <v>No</v>
      </c>
      <c r="M240" s="18" t="str">
        <f t="shared" si="10"/>
        <v>Yes</v>
      </c>
    </row>
    <row r="241" spans="1:13" x14ac:dyDescent="0.25">
      <c r="A241" t="s">
        <v>510</v>
      </c>
      <c r="B241" s="19" t="s">
        <v>441</v>
      </c>
      <c r="C241" s="19" t="s">
        <v>442</v>
      </c>
      <c r="D241" s="19" t="s">
        <v>24</v>
      </c>
      <c r="E241" s="18" t="s">
        <v>1521</v>
      </c>
      <c r="F241" s="18">
        <v>1084</v>
      </c>
      <c r="G241" s="18">
        <v>2302</v>
      </c>
      <c r="H241" s="18">
        <v>1238</v>
      </c>
      <c r="I241" s="18">
        <v>1943</v>
      </c>
      <c r="J241" s="18">
        <v>1173</v>
      </c>
      <c r="K241" s="18" t="s">
        <v>3</v>
      </c>
      <c r="L241" s="18" t="str">
        <f t="shared" si="9"/>
        <v>Yes</v>
      </c>
      <c r="M241" s="18" t="str">
        <f t="shared" si="10"/>
        <v>Yes</v>
      </c>
    </row>
    <row r="242" spans="1:13" x14ac:dyDescent="0.25">
      <c r="A242" t="s">
        <v>510</v>
      </c>
      <c r="B242" s="19" t="s">
        <v>460</v>
      </c>
      <c r="C242" s="19" t="s">
        <v>461</v>
      </c>
      <c r="D242" s="19" t="s">
        <v>24</v>
      </c>
      <c r="E242" s="18" t="s">
        <v>1521</v>
      </c>
      <c r="F242" s="18">
        <v>1084</v>
      </c>
      <c r="G242" s="18">
        <v>2302</v>
      </c>
      <c r="H242" s="18">
        <v>1238</v>
      </c>
      <c r="I242" s="18">
        <v>1943</v>
      </c>
      <c r="J242" s="18">
        <v>1173</v>
      </c>
      <c r="K242" s="18" t="s">
        <v>3</v>
      </c>
      <c r="L242" s="18" t="str">
        <f t="shared" si="9"/>
        <v>Yes</v>
      </c>
      <c r="M242" s="18" t="str">
        <f t="shared" si="10"/>
        <v>Yes</v>
      </c>
    </row>
    <row r="243" spans="1:13" ht="30" customHeight="1" x14ac:dyDescent="0.25">
      <c r="A243" t="s">
        <v>1501</v>
      </c>
      <c r="B243" s="19" t="s">
        <v>10</v>
      </c>
      <c r="C243" s="19" t="s">
        <v>1486</v>
      </c>
      <c r="D243" s="19" t="s">
        <v>11</v>
      </c>
      <c r="E243" s="18" t="s">
        <v>1521</v>
      </c>
      <c r="F243" s="18">
        <v>1084</v>
      </c>
      <c r="G243" s="18">
        <v>2302</v>
      </c>
      <c r="H243" s="18">
        <v>1238</v>
      </c>
      <c r="I243" s="18">
        <v>1943</v>
      </c>
      <c r="J243" s="18">
        <f>I243-350-378-42</f>
        <v>1173</v>
      </c>
      <c r="K243" s="18" t="s">
        <v>3</v>
      </c>
      <c r="L243" s="18" t="str">
        <f t="shared" si="9"/>
        <v>Yes</v>
      </c>
      <c r="M243" s="18" t="str">
        <f t="shared" si="10"/>
        <v>Yes</v>
      </c>
    </row>
    <row r="244" spans="1:13" x14ac:dyDescent="0.25">
      <c r="A244" t="s">
        <v>1501</v>
      </c>
      <c r="B244" s="19" t="s">
        <v>118</v>
      </c>
      <c r="C244" s="19" t="s">
        <v>1543</v>
      </c>
      <c r="D244" s="19" t="s">
        <v>11</v>
      </c>
      <c r="E244" s="18" t="s">
        <v>1521</v>
      </c>
      <c r="F244" s="18">
        <v>1084</v>
      </c>
      <c r="G244" s="18">
        <v>2302</v>
      </c>
      <c r="H244" s="18">
        <f>35+42+61+66+144+189+19</f>
        <v>556</v>
      </c>
      <c r="I244" s="18">
        <f>H244-189+378</f>
        <v>745</v>
      </c>
      <c r="J244" s="18">
        <f>I244-42-378</f>
        <v>325</v>
      </c>
      <c r="K244" s="18" t="s">
        <v>3</v>
      </c>
      <c r="L244" s="18" t="str">
        <f t="shared" si="9"/>
        <v>Yes</v>
      </c>
      <c r="M244" s="18" t="str">
        <f t="shared" si="10"/>
        <v>Yes</v>
      </c>
    </row>
    <row r="245" spans="1:13" x14ac:dyDescent="0.25">
      <c r="A245" t="s">
        <v>1501</v>
      </c>
      <c r="B245" s="19" t="s">
        <v>118</v>
      </c>
      <c r="C245" s="19" t="s">
        <v>1542</v>
      </c>
      <c r="D245" s="19" t="s">
        <v>11</v>
      </c>
      <c r="E245" s="18" t="s">
        <v>1521</v>
      </c>
      <c r="F245" s="18">
        <v>1084</v>
      </c>
      <c r="G245" s="18">
        <v>2302</v>
      </c>
      <c r="H245" s="18">
        <v>1238</v>
      </c>
      <c r="I245" s="18">
        <v>1943</v>
      </c>
      <c r="J245" s="18">
        <f>I245-350-378-42</f>
        <v>1173</v>
      </c>
      <c r="K245" s="18" t="s">
        <v>3</v>
      </c>
      <c r="L245" s="18" t="str">
        <f t="shared" si="9"/>
        <v>Yes</v>
      </c>
      <c r="M245" s="18" t="str">
        <f t="shared" si="10"/>
        <v>Yes</v>
      </c>
    </row>
    <row r="246" spans="1:13" x14ac:dyDescent="0.25">
      <c r="A246" s="1" t="s">
        <v>1501</v>
      </c>
      <c r="B246" s="20" t="s">
        <v>493</v>
      </c>
      <c r="C246" s="1" t="s">
        <v>1514</v>
      </c>
      <c r="D246" s="19" t="s">
        <v>11</v>
      </c>
      <c r="E246" t="s">
        <v>502</v>
      </c>
      <c r="F246" s="18">
        <v>970</v>
      </c>
      <c r="G246" s="18">
        <v>970</v>
      </c>
      <c r="H246" s="18">
        <v>0</v>
      </c>
      <c r="I246" s="18">
        <v>0</v>
      </c>
      <c r="J246" t="s">
        <v>501</v>
      </c>
      <c r="K246" s="18" t="s">
        <v>2</v>
      </c>
      <c r="L246" s="18" t="str">
        <f t="shared" si="9"/>
        <v>No</v>
      </c>
      <c r="M246" s="18" t="str">
        <f t="shared" si="10"/>
        <v>Yes - Waiver Amount Capped at Grad In-State Full-time Tuition Rate</v>
      </c>
    </row>
    <row r="247" spans="1:13" x14ac:dyDescent="0.25">
      <c r="A247" t="s">
        <v>1501</v>
      </c>
      <c r="B247" s="19" t="s">
        <v>154</v>
      </c>
      <c r="C247" s="19" t="s">
        <v>1502</v>
      </c>
      <c r="D247" s="19" t="s">
        <v>11</v>
      </c>
      <c r="E247" s="18" t="s">
        <v>1521</v>
      </c>
      <c r="F247" s="18">
        <v>1084</v>
      </c>
      <c r="G247" s="18">
        <v>2302</v>
      </c>
      <c r="H247" s="18">
        <f>293+224+200+189+42+19+127+144</f>
        <v>1238</v>
      </c>
      <c r="I247" s="18">
        <f>585+448+200+378+42+19+127+144</f>
        <v>1943</v>
      </c>
      <c r="J247" s="18">
        <f>I247-350-378-42</f>
        <v>1173</v>
      </c>
      <c r="K247" s="18" t="s">
        <v>3</v>
      </c>
      <c r="L247" s="18" t="str">
        <f t="shared" si="9"/>
        <v>Yes</v>
      </c>
      <c r="M247" s="18" t="str">
        <f t="shared" si="10"/>
        <v>Yes</v>
      </c>
    </row>
    <row r="248" spans="1:13" x14ac:dyDescent="0.25"/>
    <row r="249" spans="1:13" x14ac:dyDescent="0.25"/>
    <row r="250" spans="1:13" x14ac:dyDescent="0.25"/>
    <row r="251" spans="1:13" x14ac:dyDescent="0.25"/>
    <row r="252" spans="1:13" x14ac:dyDescent="0.25"/>
    <row r="253" spans="1:13" x14ac:dyDescent="0.25"/>
    <row r="254" spans="1:13" x14ac:dyDescent="0.25"/>
    <row r="255" spans="1:13" x14ac:dyDescent="0.25"/>
    <row r="256" spans="1:13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</sheetData>
  <sortState xmlns:xlrd2="http://schemas.microsoft.com/office/spreadsheetml/2017/richdata2" ref="A2:M247">
    <sortCondition ref="A2:A247"/>
    <sortCondition ref="D2:D247"/>
    <sortCondition ref="C2:C247"/>
  </sortState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1895-5E37-4280-9DCD-2610ABA5A2B0}">
  <sheetPr>
    <tabColor theme="5" tint="0.79998168889431442"/>
  </sheetPr>
  <dimension ref="B2:I125"/>
  <sheetViews>
    <sheetView tabSelected="1" workbookViewId="0">
      <selection sqref="A1:XFD1048576"/>
    </sheetView>
  </sheetViews>
  <sheetFormatPr defaultRowHeight="15" x14ac:dyDescent="0.25"/>
  <cols>
    <col min="1" max="1" width="5" customWidth="1"/>
    <col min="2" max="2" width="69.28515625" bestFit="1" customWidth="1"/>
    <col min="3" max="3" width="17.140625" style="2" customWidth="1"/>
    <col min="4" max="4" width="17.85546875" customWidth="1"/>
    <col min="5" max="5" width="15.42578125" customWidth="1"/>
    <col min="6" max="6" width="15.28515625" customWidth="1"/>
    <col min="7" max="7" width="23.5703125" bestFit="1" customWidth="1"/>
    <col min="8" max="8" width="23.28515625" customWidth="1"/>
    <col min="9" max="9" width="40.42578125" style="39" customWidth="1"/>
  </cols>
  <sheetData>
    <row r="2" spans="2:9" ht="21" x14ac:dyDescent="0.35">
      <c r="B2" s="43" t="s">
        <v>1526</v>
      </c>
      <c r="C2" s="44"/>
      <c r="D2" s="44"/>
      <c r="E2" s="44"/>
      <c r="F2" s="44"/>
      <c r="G2" s="44"/>
      <c r="H2" s="44"/>
      <c r="I2" s="45"/>
    </row>
    <row r="4" spans="2:9" ht="30.75" x14ac:dyDescent="0.3">
      <c r="B4" s="16" t="s">
        <v>27</v>
      </c>
      <c r="C4" s="37" t="s">
        <v>521</v>
      </c>
      <c r="D4" s="37" t="s">
        <v>522</v>
      </c>
      <c r="E4" s="37" t="s">
        <v>523</v>
      </c>
      <c r="F4" s="37" t="s">
        <v>524</v>
      </c>
      <c r="G4" s="37" t="s">
        <v>528</v>
      </c>
      <c r="H4" s="37" t="s">
        <v>532</v>
      </c>
      <c r="I4" s="34" t="s">
        <v>1546</v>
      </c>
    </row>
    <row r="5" spans="2:9" ht="30" x14ac:dyDescent="0.25">
      <c r="B5" s="5" t="s">
        <v>397</v>
      </c>
      <c r="C5" s="6">
        <f>VLOOKUP(B5,'AY26-27'!$C:F,4,FALSE)</f>
        <v>1000</v>
      </c>
      <c r="D5" s="6">
        <f>VLOOKUP(B5,'AY26-27'!$C:G,5,FALSE)</f>
        <v>1000</v>
      </c>
      <c r="E5" s="6">
        <f>VLOOKUP(B5,'AY26-27'!$C:H,6,FALSE)</f>
        <v>0</v>
      </c>
      <c r="F5" s="6">
        <f>VLOOKUP(B5,'AY26-27'!$C:I,7,FALSE)</f>
        <v>0</v>
      </c>
      <c r="G5" s="6" t="str">
        <f>IF(VLOOKUP(B5,'AY26-27'!$C:J,8,FALSE)="N/A","Not Eligible for GA Waiver",VLOOKUP(B5,'AY26-27'!$C:J,8,FALSE))</f>
        <v>Not Eligible for GA Waiver</v>
      </c>
      <c r="H5" s="6" t="str">
        <f>VLOOKUP(B5,'AY26-27'!$C:K,9,FALSE)</f>
        <v>No</v>
      </c>
      <c r="I5" s="41" t="str">
        <f>VLOOKUP(B5,'AY26-27'!C:M,11,FALSE)</f>
        <v>62+ Waiver Not Eligible; Other Waviers Capped at Grad In-State Full-time Tuition Rate</v>
      </c>
    </row>
    <row r="8" spans="2:9" ht="30.75" x14ac:dyDescent="0.3">
      <c r="B8" s="16" t="s">
        <v>1</v>
      </c>
      <c r="C8" s="37" t="s">
        <v>521</v>
      </c>
      <c r="D8" s="37" t="s">
        <v>522</v>
      </c>
      <c r="E8" s="37" t="s">
        <v>523</v>
      </c>
      <c r="F8" s="37" t="s">
        <v>524</v>
      </c>
      <c r="G8" s="37" t="s">
        <v>528</v>
      </c>
      <c r="H8" s="37" t="s">
        <v>532</v>
      </c>
      <c r="I8" s="34" t="s">
        <v>1546</v>
      </c>
    </row>
    <row r="9" spans="2:9" ht="30" x14ac:dyDescent="0.25">
      <c r="B9" s="4" t="s">
        <v>1487</v>
      </c>
      <c r="C9" s="2">
        <f>VLOOKUP(B9,'AY26-27'!$C:F,4,FALSE)</f>
        <v>1125</v>
      </c>
      <c r="D9" s="2">
        <f>VLOOKUP(B9,'AY26-27'!$C:G,5,FALSE)</f>
        <v>1125</v>
      </c>
      <c r="E9" s="2">
        <f>VLOOKUP(B9,'AY26-27'!$C:H,6,FALSE)</f>
        <v>0</v>
      </c>
      <c r="F9" s="2">
        <f>VLOOKUP(B9,'AY26-27'!$C:I,7,FALSE)</f>
        <v>0</v>
      </c>
      <c r="G9" s="2" t="str">
        <f>IF(VLOOKUP(B9,'AY26-27'!$C:J,8,FALSE)="N/A","Not Eligible for GA Waiver",VLOOKUP(B9,'AY26-27'!$C:J,8,FALSE))</f>
        <v>Not Eligible for GA Waiver</v>
      </c>
      <c r="H9" s="2" t="str">
        <f>VLOOKUP(B9,'AY26-27'!$C:K,9,FALSE)</f>
        <v>No</v>
      </c>
      <c r="I9" s="42" t="str">
        <f>VLOOKUP(B9,'AY26-27'!C:M,11,FALSE)</f>
        <v>Yes - Waiver Amount Capped at Grad In-State Full-time Tuition Rate</v>
      </c>
    </row>
    <row r="10" spans="2:9" ht="30" x14ac:dyDescent="0.25">
      <c r="B10" s="4" t="s">
        <v>1488</v>
      </c>
      <c r="C10" s="2">
        <f>VLOOKUP(B10,'AY26-27'!C:F,4,FALSE)</f>
        <v>1250</v>
      </c>
      <c r="D10" s="2">
        <f>VLOOKUP(B10,'AY26-27'!$C:G,5,FALSE)</f>
        <v>1250</v>
      </c>
      <c r="E10" s="2">
        <f>VLOOKUP(B10,'AY26-27'!$C:H,6,FALSE)</f>
        <v>0</v>
      </c>
      <c r="F10" s="2">
        <f>VLOOKUP(B10,'AY26-27'!$C:I,7,FALSE)</f>
        <v>0</v>
      </c>
      <c r="G10" s="2" t="str">
        <f>IF(VLOOKUP(B10,'AY26-27'!$C:J,8,FALSE)="N/A","Not Eligible for GA Waiver",VLOOKUP(B10,'AY26-27'!$C:J,8,FALSE))</f>
        <v>Not Eligible for GA Waiver</v>
      </c>
      <c r="H10" s="2" t="str">
        <f>VLOOKUP(B10,'AY26-27'!$C:K,9,FALSE)</f>
        <v>No</v>
      </c>
      <c r="I10" s="42" t="str">
        <f>VLOOKUP(B10,'AY26-27'!C:M,11,FALSE)</f>
        <v>Yes - Waiver Amount Capped at Grad In-State Full-time Tuition Rate</v>
      </c>
    </row>
    <row r="11" spans="2:9" ht="30" x14ac:dyDescent="0.25">
      <c r="B11" s="4" t="s">
        <v>1489</v>
      </c>
      <c r="C11" s="2">
        <f>VLOOKUP(B11,'AY26-27'!C:F,4,FALSE)</f>
        <v>1250</v>
      </c>
      <c r="D11" s="2">
        <f>VLOOKUP(B11,'AY26-27'!$C:G,5,FALSE)</f>
        <v>1250</v>
      </c>
      <c r="E11" s="2">
        <f>VLOOKUP(B11,'AY26-27'!$C:H,6,FALSE)</f>
        <v>0</v>
      </c>
      <c r="F11" s="2">
        <f>VLOOKUP(B11,'AY26-27'!$C:I,7,FALSE)</f>
        <v>0</v>
      </c>
      <c r="G11" s="2" t="str">
        <f>IF(VLOOKUP(B11,'AY26-27'!$C:J,8,FALSE)="N/A","Not Eligible for GA Waiver",VLOOKUP(B11,'AY26-27'!$C:J,8,FALSE))</f>
        <v>Not Eligible for GA Waiver</v>
      </c>
      <c r="H11" s="2" t="str">
        <f>VLOOKUP(B11,'AY26-27'!$C:K,9,FALSE)</f>
        <v>No</v>
      </c>
      <c r="I11" s="42" t="str">
        <f>VLOOKUP(B11,'AY26-27'!C:M,11,FALSE)</f>
        <v>Yes - Waiver Amount Capped at Grad In-State Full-time Tuition Rate</v>
      </c>
    </row>
    <row r="12" spans="2:9" ht="30" x14ac:dyDescent="0.25">
      <c r="B12" s="8" t="s">
        <v>1490</v>
      </c>
      <c r="C12" s="2">
        <f>VLOOKUP(B12,'AY26-27'!C:F,4,FALSE)</f>
        <v>1125</v>
      </c>
      <c r="D12" s="2">
        <f>VLOOKUP(B12,'AY26-27'!$C:G,5,FALSE)</f>
        <v>1125</v>
      </c>
      <c r="E12" s="2">
        <f>VLOOKUP(B12,'AY26-27'!$C:H,6,FALSE)</f>
        <v>0</v>
      </c>
      <c r="F12" s="2">
        <f>VLOOKUP(B12,'AY26-27'!$C:I,7,FALSE)</f>
        <v>0</v>
      </c>
      <c r="G12" s="2" t="str">
        <f>IF(VLOOKUP(B12,'AY26-27'!$C:J,8,FALSE)="N/A","Not Eligible for GA Waiver",VLOOKUP(B12,'AY26-27'!$C:J,8,FALSE))</f>
        <v>Not Eligible for GA Waiver</v>
      </c>
      <c r="H12" s="2" t="str">
        <f>VLOOKUP(B12,'AY26-27'!$C:K,9,FALSE)</f>
        <v>No</v>
      </c>
      <c r="I12" s="42" t="str">
        <f>VLOOKUP(B12,'AY26-27'!C:M,11,FALSE)</f>
        <v>Yes - Waiver Amount Capped at Grad In-State Full-time Tuition Rate</v>
      </c>
    </row>
    <row r="13" spans="2:9" ht="30" x14ac:dyDescent="0.25">
      <c r="B13" s="4" t="s">
        <v>1491</v>
      </c>
      <c r="C13" s="2">
        <f>VLOOKUP(B13,'AY26-27'!C:F,4,FALSE)</f>
        <v>1500</v>
      </c>
      <c r="D13" s="2">
        <f>VLOOKUP(B13,'AY26-27'!$C:G,5,FALSE)</f>
        <v>1500</v>
      </c>
      <c r="E13" s="2">
        <f>VLOOKUP(B13,'AY26-27'!$C:H,6,FALSE)</f>
        <v>0</v>
      </c>
      <c r="F13" s="2">
        <f>VLOOKUP(B13,'AY26-27'!$C:I,7,FALSE)</f>
        <v>0</v>
      </c>
      <c r="G13" s="2" t="str">
        <f>IF(VLOOKUP(B13,'AY26-27'!$C:J,8,FALSE)="N/A","Not Eligible for GA Waiver",VLOOKUP(B13,'AY26-27'!$C:J,8,FALSE))</f>
        <v>Not Eligible for GA Waiver</v>
      </c>
      <c r="H13" s="2" t="str">
        <f>VLOOKUP(B13,'AY26-27'!$C:K,9,FALSE)</f>
        <v>No</v>
      </c>
      <c r="I13" s="42" t="str">
        <f>VLOOKUP(B13,'AY26-27'!C:M,11,FALSE)</f>
        <v>Yes - Waiver Amount Capped at Grad In-State Full-time Tuition Rate</v>
      </c>
    </row>
    <row r="14" spans="2:9" ht="30" x14ac:dyDescent="0.25">
      <c r="B14" s="4" t="s">
        <v>1492</v>
      </c>
      <c r="C14" s="2">
        <f>VLOOKUP(B14,'AY26-27'!C:F,4,FALSE)</f>
        <v>1250</v>
      </c>
      <c r="D14" s="2">
        <f>VLOOKUP(B14,'AY26-27'!$C:G,5,FALSE)</f>
        <v>1250</v>
      </c>
      <c r="E14" s="2">
        <f>VLOOKUP(B14,'AY26-27'!$C:H,6,FALSE)</f>
        <v>0</v>
      </c>
      <c r="F14" s="2">
        <f>VLOOKUP(B14,'AY26-27'!$C:I,7,FALSE)</f>
        <v>0</v>
      </c>
      <c r="G14" s="2" t="str">
        <f>IF(VLOOKUP(B14,'AY26-27'!$C:J,8,FALSE)="N/A","Not Eligible for GA Waiver",VLOOKUP(B14,'AY26-27'!$C:J,8,FALSE))</f>
        <v>Not Eligible for GA Waiver</v>
      </c>
      <c r="H14" s="2" t="str">
        <f>VLOOKUP(B14,'AY26-27'!$C:K,9,FALSE)</f>
        <v>No</v>
      </c>
      <c r="I14" s="42" t="str">
        <f>VLOOKUP(B14,'AY26-27'!C:M,11,FALSE)</f>
        <v>Yes - Waiver Amount Capped at Grad In-State Full-time Tuition Rate</v>
      </c>
    </row>
    <row r="15" spans="2:9" ht="30" x14ac:dyDescent="0.25">
      <c r="B15" s="4" t="s">
        <v>1493</v>
      </c>
      <c r="C15" s="2">
        <f>VLOOKUP(B15,'AY26-27'!C:F,4,FALSE)</f>
        <v>1250</v>
      </c>
      <c r="D15" s="2">
        <f>VLOOKUP(B15,'AY26-27'!$C:G,5,FALSE)</f>
        <v>1250</v>
      </c>
      <c r="E15" s="2">
        <f>VLOOKUP(B15,'AY26-27'!$C:H,6,FALSE)</f>
        <v>0</v>
      </c>
      <c r="F15" s="2">
        <f>VLOOKUP(B15,'AY26-27'!$C:I,7,FALSE)</f>
        <v>0</v>
      </c>
      <c r="G15" s="2" t="str">
        <f>IF(VLOOKUP(B15,'AY26-27'!$C:J,8,FALSE)="N/A","Not Eligible for GA Waiver",VLOOKUP(B15,'AY26-27'!$C:J,8,FALSE))</f>
        <v>Not Eligible for GA Waiver</v>
      </c>
      <c r="H15" s="2" t="str">
        <f>VLOOKUP(B15,'AY26-27'!$C:K,9,FALSE)</f>
        <v>No</v>
      </c>
      <c r="I15" s="42" t="str">
        <f>VLOOKUP(B15,'AY26-27'!C:M,11,FALSE)</f>
        <v>Yes - Waiver Amount Capped at Grad In-State Full-time Tuition Rate</v>
      </c>
    </row>
    <row r="16" spans="2:9" ht="30" x14ac:dyDescent="0.25">
      <c r="B16" s="4" t="s">
        <v>1494</v>
      </c>
      <c r="C16" s="2">
        <f>VLOOKUP(B16,'AY26-27'!C:F,4,FALSE)</f>
        <v>1250</v>
      </c>
      <c r="D16" s="2">
        <f>VLOOKUP(B16,'AY26-27'!$C:G,5,FALSE)</f>
        <v>1250</v>
      </c>
      <c r="E16" s="2">
        <f>VLOOKUP(B16,'AY26-27'!$C:H,6,FALSE)</f>
        <v>0</v>
      </c>
      <c r="F16" s="2">
        <f>VLOOKUP(B16,'AY26-27'!$C:I,7,FALSE)</f>
        <v>0</v>
      </c>
      <c r="G16" s="2" t="str">
        <f>IF(VLOOKUP(B16,'AY26-27'!$C:J,8,FALSE)="N/A","Not Eligible for GA Waiver",VLOOKUP(B16,'AY26-27'!$C:J,8,FALSE))</f>
        <v>Not Eligible for GA Waiver</v>
      </c>
      <c r="H16" s="2" t="str">
        <f>VLOOKUP(B16,'AY26-27'!$C:K,9,FALSE)</f>
        <v>No</v>
      </c>
      <c r="I16" s="42" t="str">
        <f>VLOOKUP(B16,'AY26-27'!C:M,11,FALSE)</f>
        <v>Yes - Waiver Amount Capped at Grad In-State Full-time Tuition Rate</v>
      </c>
    </row>
    <row r="17" spans="2:9" ht="30" x14ac:dyDescent="0.25">
      <c r="B17" s="4" t="s">
        <v>1495</v>
      </c>
      <c r="C17" s="2">
        <f>VLOOKUP(B17,'AY26-27'!C:F,4,FALSE)</f>
        <v>1250</v>
      </c>
      <c r="D17" s="2">
        <f>VLOOKUP(B17,'AY26-27'!$C:G,5,FALSE)</f>
        <v>1250</v>
      </c>
      <c r="E17" s="2">
        <f>VLOOKUP(B17,'AY26-27'!$C:H,6,FALSE)</f>
        <v>0</v>
      </c>
      <c r="F17" s="2">
        <f>VLOOKUP(B17,'AY26-27'!$C:I,7,FALSE)</f>
        <v>0</v>
      </c>
      <c r="G17" s="2" t="str">
        <f>IF(VLOOKUP(B17,'AY26-27'!$C:J,8,FALSE)="N/A","Not Eligible for GA Waiver",VLOOKUP(B17,'AY26-27'!$C:J,8,FALSE))</f>
        <v>Not Eligible for GA Waiver</v>
      </c>
      <c r="H17" s="2" t="str">
        <f>VLOOKUP(B17,'AY26-27'!$C:K,9,FALSE)</f>
        <v>No</v>
      </c>
      <c r="I17" s="42" t="str">
        <f>VLOOKUP(B17,'AY26-27'!C:M,11,FALSE)</f>
        <v>Yes - Waiver Amount Capped at Grad In-State Full-time Tuition Rate</v>
      </c>
    </row>
    <row r="18" spans="2:9" ht="30" x14ac:dyDescent="0.25">
      <c r="B18" s="8" t="s">
        <v>1511</v>
      </c>
      <c r="C18" s="2">
        <f>VLOOKUP(B18,'AY26-27'!C:F,4,FALSE)</f>
        <v>1250</v>
      </c>
      <c r="D18" s="2">
        <f>VLOOKUP(B18,'AY26-27'!$C:G,5,FALSE)</f>
        <v>1250</v>
      </c>
      <c r="E18" s="2">
        <f>VLOOKUP(B18,'AY26-27'!$C:H,6,FALSE)</f>
        <v>0</v>
      </c>
      <c r="F18" s="2">
        <f>VLOOKUP(B18,'AY26-27'!$C:I,7,FALSE)</f>
        <v>0</v>
      </c>
      <c r="G18" s="2" t="str">
        <f>IF(VLOOKUP(B18,'AY26-27'!$C:J,8,FALSE)="N/A","Not Eligible for GA Waiver",VLOOKUP(B18,'AY26-27'!$C:J,8,FALSE))</f>
        <v>Not Eligible for GA Waiver</v>
      </c>
      <c r="H18" s="2" t="str">
        <f>VLOOKUP(B18,'AY26-27'!$C:K,9,FALSE)</f>
        <v>No</v>
      </c>
      <c r="I18" s="42" t="str">
        <f>VLOOKUP(B18,'AY26-27'!C:M,11,FALSE)</f>
        <v>Yes - Waiver Amount Capped at Grad In-State Full-time Tuition Rate</v>
      </c>
    </row>
    <row r="19" spans="2:9" ht="30" x14ac:dyDescent="0.25">
      <c r="B19" s="8" t="s">
        <v>1496</v>
      </c>
      <c r="C19" s="2">
        <f>VLOOKUP(B19,'AY26-27'!C:F,4,FALSE)</f>
        <v>1250</v>
      </c>
      <c r="D19" s="2">
        <f>VLOOKUP(B19,'AY26-27'!$C:G,5,FALSE)</f>
        <v>1250</v>
      </c>
      <c r="E19" s="2">
        <f>VLOOKUP(B19,'AY26-27'!$C:H,6,FALSE)</f>
        <v>0</v>
      </c>
      <c r="F19" s="2">
        <f>VLOOKUP(B19,'AY26-27'!$C:I,7,FALSE)</f>
        <v>0</v>
      </c>
      <c r="G19" s="2" t="str">
        <f>IF(VLOOKUP(B19,'AY26-27'!$C:J,8,FALSE)="N/A","Not Eligible for GA Waiver",VLOOKUP(B19,'AY26-27'!$C:J,8,FALSE))</f>
        <v>Not Eligible for GA Waiver</v>
      </c>
      <c r="H19" s="2" t="str">
        <f>VLOOKUP(B19,'AY26-27'!$C:K,9,FALSE)</f>
        <v>No</v>
      </c>
      <c r="I19" s="42" t="str">
        <f>VLOOKUP(B19,'AY26-27'!C:M,11,FALSE)</f>
        <v>Yes - Waiver Amount Capped at Grad In-State Full-time Tuition Rate</v>
      </c>
    </row>
    <row r="20" spans="2:9" ht="30" x14ac:dyDescent="0.25">
      <c r="B20" s="8" t="s">
        <v>1512</v>
      </c>
      <c r="C20" s="2">
        <f>VLOOKUP(B20,'AY26-27'!C:F,4,FALSE)</f>
        <v>1125</v>
      </c>
      <c r="D20" s="2">
        <f>VLOOKUP(B20,'AY26-27'!$C:G,5,FALSE)</f>
        <v>1125</v>
      </c>
      <c r="E20" s="2">
        <f>VLOOKUP(B20,'AY26-27'!$C:H,6,FALSE)</f>
        <v>0</v>
      </c>
      <c r="F20" s="2">
        <f>VLOOKUP(B20,'AY26-27'!$C:I,7,FALSE)</f>
        <v>0</v>
      </c>
      <c r="G20" s="2" t="str">
        <f>IF(VLOOKUP(B20,'AY26-27'!$C:J,8,FALSE)="N/A","Not Eligible for GA Waiver",VLOOKUP(B20,'AY26-27'!$C:J,8,FALSE))</f>
        <v>Not Eligible for GA Waiver</v>
      </c>
      <c r="H20" s="2" t="str">
        <f>VLOOKUP(B20,'AY26-27'!$C:K,9,FALSE)</f>
        <v>No</v>
      </c>
      <c r="I20" s="42" t="str">
        <f>VLOOKUP(B20,'AY26-27'!C:M,11,FALSE)</f>
        <v>Yes - Waiver Amount Capped at Grad In-State Full-time Tuition Rate</v>
      </c>
    </row>
    <row r="21" spans="2:9" ht="30" x14ac:dyDescent="0.25">
      <c r="B21" s="8" t="s">
        <v>5</v>
      </c>
      <c r="C21" s="2">
        <f>VLOOKUP(B21,'AY26-27'!C:F,4,FALSE)</f>
        <v>1125</v>
      </c>
      <c r="D21" s="2">
        <f>VLOOKUP(B21,'AY26-27'!$C:G,5,FALSE)</f>
        <v>1125</v>
      </c>
      <c r="E21" s="2">
        <f>VLOOKUP(B21,'AY26-27'!$C:H,6,FALSE)</f>
        <v>0</v>
      </c>
      <c r="F21" s="2">
        <f>VLOOKUP(B21,'AY26-27'!$C:I,7,FALSE)</f>
        <v>0</v>
      </c>
      <c r="G21" s="2" t="str">
        <f>IF(VLOOKUP(B21,'AY26-27'!$C:J,8,FALSE)="N/A","Not Eligible for GA Waiver",VLOOKUP(B21,'AY26-27'!$C:J,8,FALSE))</f>
        <v>Not Eligible for GA Waiver</v>
      </c>
      <c r="H21" s="2" t="str">
        <f>VLOOKUP(B21,'AY26-27'!$C:K,9,FALSE)</f>
        <v>No</v>
      </c>
      <c r="I21" s="42" t="str">
        <f>VLOOKUP(B21,'AY26-27'!C:M,11,FALSE)</f>
        <v>Yes - Waiver Amount Capped at Grad In-State Full-time Tuition Rate</v>
      </c>
    </row>
    <row r="22" spans="2:9" x14ac:dyDescent="0.25">
      <c r="B22" s="8" t="s">
        <v>1497</v>
      </c>
      <c r="C22" s="2">
        <f>VLOOKUP(B22,'AY26-27'!C:F,4,FALSE)</f>
        <v>1325</v>
      </c>
      <c r="D22" s="2">
        <f>VLOOKUP(B22,'AY26-27'!$C:G,5,FALSE)</f>
        <v>1325</v>
      </c>
      <c r="E22" s="2">
        <f>VLOOKUP(B22,'AY26-27'!$C:H,6,FALSE)</f>
        <v>0</v>
      </c>
      <c r="F22" s="2">
        <f>VLOOKUP(B22,'AY26-27'!$C:I,7,FALSE)</f>
        <v>0</v>
      </c>
      <c r="G22" s="2" t="str">
        <f>IF(VLOOKUP(B22,'AY26-27'!$C:J,8,FALSE)="N/A","Not Eligible for GA Waiver",VLOOKUP(B22,'AY26-27'!$C:J,8,FALSE))</f>
        <v>Not Eligible for GA Waiver</v>
      </c>
      <c r="H22" s="2" t="str">
        <f>VLOOKUP(B22,'AY26-27'!$C:K,9,FALSE)</f>
        <v>No</v>
      </c>
      <c r="I22" s="42" t="str">
        <f>VLOOKUP(B22,'AY26-27'!C:M,11,FALSE)</f>
        <v>Yes - Waiver Amount Capped at Grad In-State Full-time Tuition Rate</v>
      </c>
    </row>
    <row r="23" spans="2:9" ht="30" x14ac:dyDescent="0.25">
      <c r="B23" s="4" t="s">
        <v>5</v>
      </c>
      <c r="C23" s="2">
        <f>VLOOKUP(B23,'AY26-27'!C:F,4,FALSE)</f>
        <v>1125</v>
      </c>
      <c r="D23" s="2">
        <f>VLOOKUP(B23,'AY26-27'!$C:G,5,FALSE)</f>
        <v>1125</v>
      </c>
      <c r="E23" s="2">
        <f>VLOOKUP(B23,'AY26-27'!$C:H,6,FALSE)</f>
        <v>0</v>
      </c>
      <c r="F23" s="2">
        <f>VLOOKUP(B23,'AY26-27'!$C:I,7,FALSE)</f>
        <v>0</v>
      </c>
      <c r="G23" s="2" t="str">
        <f>IF(VLOOKUP(B23,'AY26-27'!$C:J,8,FALSE)="N/A","Not Eligible for GA Waiver",VLOOKUP(B23,'AY26-27'!$C:J,8,FALSE))</f>
        <v>Not Eligible for GA Waiver</v>
      </c>
      <c r="H23" s="2" t="str">
        <f>VLOOKUP(B23,'AY26-27'!$C:K,9,FALSE)</f>
        <v>No</v>
      </c>
      <c r="I23" s="42" t="str">
        <f>VLOOKUP(B23,'AY26-27'!C:M,11,FALSE)</f>
        <v>Yes - Waiver Amount Capped at Grad In-State Full-time Tuition Rate</v>
      </c>
    </row>
    <row r="24" spans="2:9" ht="30" x14ac:dyDescent="0.25">
      <c r="B24" s="4" t="s">
        <v>116</v>
      </c>
      <c r="C24" s="2">
        <f>VLOOKUP(B24,'AY26-27'!C:F,4,FALSE)</f>
        <v>1250</v>
      </c>
      <c r="D24" s="2">
        <f>VLOOKUP(B24,'AY26-27'!$C:G,5,FALSE)</f>
        <v>1250</v>
      </c>
      <c r="E24" s="2">
        <f>VLOOKUP(B24,'AY26-27'!$C:H,6,FALSE)</f>
        <v>0</v>
      </c>
      <c r="F24" s="2">
        <f>VLOOKUP(B24,'AY26-27'!$C:I,7,FALSE)</f>
        <v>0</v>
      </c>
      <c r="G24" s="2" t="str">
        <f>IF(VLOOKUP(B24,'AY26-27'!$C:J,8,FALSE)="N/A","Not Eligible for GA Waiver",VLOOKUP(B24,'AY26-27'!$C:J,8,FALSE))</f>
        <v>Not Eligible for GA Waiver</v>
      </c>
      <c r="H24" s="2" t="str">
        <f>VLOOKUP(B24,'AY26-27'!$C:K,9,FALSE)</f>
        <v>No</v>
      </c>
      <c r="I24" s="42" t="str">
        <f>VLOOKUP(B24,'AY26-27'!C:M,11,FALSE)</f>
        <v>Yes - Waiver Amount Capped at Grad In-State Full-time Tuition Rate</v>
      </c>
    </row>
    <row r="25" spans="2:9" ht="30" x14ac:dyDescent="0.25">
      <c r="B25" s="4" t="s">
        <v>273</v>
      </c>
      <c r="C25" s="2">
        <f>VLOOKUP(B25,'AY26-27'!C:F,4,FALSE)</f>
        <v>1000</v>
      </c>
      <c r="D25" s="2">
        <f>VLOOKUP(B25,'AY26-27'!$C:G,5,FALSE)</f>
        <v>1000</v>
      </c>
      <c r="E25" s="2">
        <f>VLOOKUP(B25,'AY26-27'!$C:H,6,FALSE)</f>
        <v>0</v>
      </c>
      <c r="F25" s="2">
        <f>VLOOKUP(B25,'AY26-27'!$C:I,7,FALSE)</f>
        <v>0</v>
      </c>
      <c r="G25" s="2" t="str">
        <f>IF(VLOOKUP(B25,'AY26-27'!$C:J,8,FALSE)="N/A","Not Eligible for GA Waiver",VLOOKUP(B25,'AY26-27'!$C:J,8,FALSE))</f>
        <v>Not Eligible for GA Waiver</v>
      </c>
      <c r="H25" s="2" t="str">
        <f>VLOOKUP(B25,'AY26-27'!$C:K,9,FALSE)</f>
        <v>No</v>
      </c>
      <c r="I25" s="42" t="str">
        <f>VLOOKUP(B25,'AY26-27'!C:M,11,FALSE)</f>
        <v>Yes - Waiver Amount Capped at Grad In-State Full-time Tuition Rate</v>
      </c>
    </row>
    <row r="26" spans="2:9" ht="30" x14ac:dyDescent="0.25">
      <c r="B26" s="4" t="s">
        <v>295</v>
      </c>
      <c r="C26" s="2">
        <f>VLOOKUP(B26,'AY26-27'!C:F,4,FALSE)</f>
        <v>1250</v>
      </c>
      <c r="D26" s="2">
        <f>VLOOKUP(B26,'AY26-27'!$C:G,5,FALSE)</f>
        <v>1250</v>
      </c>
      <c r="E26" s="2">
        <f>VLOOKUP(B26,'AY26-27'!$C:H,6,FALSE)</f>
        <v>0</v>
      </c>
      <c r="F26" s="2">
        <f>VLOOKUP(B26,'AY26-27'!$C:I,7,FALSE)</f>
        <v>0</v>
      </c>
      <c r="G26" s="2" t="str">
        <f>IF(VLOOKUP(B26,'AY26-27'!$C:J,8,FALSE)="N/A","Not Eligible for GA Waiver",VLOOKUP(B26,'AY26-27'!$C:J,8,FALSE))</f>
        <v>Not Eligible for GA Waiver</v>
      </c>
      <c r="H26" s="2" t="str">
        <f>VLOOKUP(B26,'AY26-27'!$C:K,9,FALSE)</f>
        <v>No</v>
      </c>
      <c r="I26" s="42" t="str">
        <f>VLOOKUP(B26,'AY26-27'!C:M,11,FALSE)</f>
        <v>Yes - Waiver Amount Capped at Grad In-State Full-time Tuition Rate</v>
      </c>
    </row>
    <row r="27" spans="2:9" ht="30" x14ac:dyDescent="0.25">
      <c r="B27" s="5" t="s">
        <v>339</v>
      </c>
      <c r="C27" s="6">
        <f>VLOOKUP(B27,'AY26-27'!C:F,4,FALSE)</f>
        <v>1000</v>
      </c>
      <c r="D27" s="6">
        <f>VLOOKUP(B27,'AY26-27'!$C:G,5,FALSE)</f>
        <v>1000</v>
      </c>
      <c r="E27" s="6">
        <f>VLOOKUP(B27,'AY26-27'!$C:H,6,FALSE)</f>
        <v>0</v>
      </c>
      <c r="F27" s="6">
        <f>VLOOKUP(B27,'AY26-27'!$C:I,7,FALSE)</f>
        <v>0</v>
      </c>
      <c r="G27" s="6" t="str">
        <f>IF(VLOOKUP(B27,'AY26-27'!$C:J,8,FALSE)="N/A","Not Eligible for GA Waiver",VLOOKUP(B27,'AY26-27'!$C:J,8,FALSE))</f>
        <v>Not Eligible for GA Waiver</v>
      </c>
      <c r="H27" s="6" t="str">
        <f>VLOOKUP(B27,'AY26-27'!$C:K,9,FALSE)</f>
        <v>No</v>
      </c>
      <c r="I27" s="41" t="str">
        <f>VLOOKUP(B27,'AY26-27'!C:M,11,FALSE)</f>
        <v>Yes - Waiver Amount Capped at Grad In-State Full-time Tuition Rate</v>
      </c>
    </row>
    <row r="28" spans="2:9" x14ac:dyDescent="0.25">
      <c r="B28" s="35"/>
      <c r="C28" s="36"/>
    </row>
    <row r="30" spans="2:9" ht="30.75" x14ac:dyDescent="0.3">
      <c r="B30" s="16" t="s">
        <v>11</v>
      </c>
      <c r="C30" s="37" t="s">
        <v>521</v>
      </c>
      <c r="D30" s="37" t="s">
        <v>522</v>
      </c>
      <c r="E30" s="37" t="s">
        <v>523</v>
      </c>
      <c r="F30" s="37" t="s">
        <v>524</v>
      </c>
      <c r="G30" s="37" t="s">
        <v>528</v>
      </c>
      <c r="H30" s="37" t="s">
        <v>532</v>
      </c>
      <c r="I30" s="34" t="s">
        <v>1546</v>
      </c>
    </row>
    <row r="31" spans="2:9" x14ac:dyDescent="0.25">
      <c r="B31" s="4" t="s">
        <v>1486</v>
      </c>
      <c r="C31" s="2">
        <f>VLOOKUP(B31,'AY26-27'!$C:F,4,FALSE)</f>
        <v>1084</v>
      </c>
      <c r="D31" s="2">
        <f>VLOOKUP(B31,'AY26-27'!$C:G,5,FALSE)</f>
        <v>2302</v>
      </c>
      <c r="E31" s="2">
        <f>VLOOKUP(B31,'AY26-27'!$C:H,6,FALSE)</f>
        <v>1238</v>
      </c>
      <c r="F31" s="2">
        <f>VLOOKUP(B31,'AY26-27'!$C:I,7,FALSE)</f>
        <v>1943</v>
      </c>
      <c r="G31" s="2">
        <f>IF(VLOOKUP(B31,'AY26-27'!$C:J,8,FALSE)="N/A","Not Eligible for GA Waiver",VLOOKUP(B31,'AY26-27'!$C:J,8,FALSE))</f>
        <v>1173</v>
      </c>
      <c r="H31" s="2" t="str">
        <f>VLOOKUP(B31,'AY26-27'!$C:K,9,FALSE)</f>
        <v>Yes</v>
      </c>
      <c r="I31" s="42" t="str">
        <f>VLOOKUP(B31,'AY26-27'!C:M,11,FALSE)</f>
        <v>Yes</v>
      </c>
    </row>
    <row r="32" spans="2:9" x14ac:dyDescent="0.25">
      <c r="B32" s="4" t="s">
        <v>1498</v>
      </c>
      <c r="C32" s="2">
        <f>VLOOKUP(B32,'AY26-27'!C:F,4,FALSE)</f>
        <v>1084</v>
      </c>
      <c r="D32" s="2">
        <f>VLOOKUP(B32,'AY26-27'!$C:G,5,FALSE)</f>
        <v>2302</v>
      </c>
      <c r="E32" s="2">
        <f>VLOOKUP(B32,'AY26-27'!$C:H,6,FALSE)</f>
        <v>556</v>
      </c>
      <c r="F32" s="2">
        <f>VLOOKUP(B32,'AY26-27'!$C:I,7,FALSE)</f>
        <v>745</v>
      </c>
      <c r="G32" s="2">
        <f>IF(VLOOKUP(B32,'AY26-27'!$C:J,8,FALSE)="N/A","Not Eligible for GA Waiver",VLOOKUP(B32,'AY26-27'!$C:J,8,FALSE))</f>
        <v>325</v>
      </c>
      <c r="H32" s="2" t="str">
        <f>VLOOKUP(B32,'AY26-27'!$C:K,9,FALSE)</f>
        <v>Yes</v>
      </c>
      <c r="I32" s="42" t="str">
        <f>VLOOKUP(B32,'AY26-27'!C:M,11,FALSE)</f>
        <v>Yes</v>
      </c>
    </row>
    <row r="33" spans="2:9" x14ac:dyDescent="0.25">
      <c r="B33" s="4" t="s">
        <v>103</v>
      </c>
      <c r="C33" s="2">
        <f>VLOOKUP(B33,'AY26-27'!C:F,4,FALSE)</f>
        <v>1084</v>
      </c>
      <c r="D33" s="2">
        <f>VLOOKUP(B33,'AY26-27'!$C:G,5,FALSE)</f>
        <v>2302</v>
      </c>
      <c r="E33" s="2">
        <f>VLOOKUP(B33,'AY26-27'!$C:H,6,FALSE)</f>
        <v>1238</v>
      </c>
      <c r="F33" s="2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2" t="str">
        <f>VLOOKUP(B33,'AY26-27'!$C:K,9,FALSE)</f>
        <v>Yes</v>
      </c>
      <c r="I33" s="42" t="str">
        <f>VLOOKUP(B33,'AY26-27'!C:M,11,FALSE)</f>
        <v>Yes</v>
      </c>
    </row>
    <row r="34" spans="2:9" x14ac:dyDescent="0.25">
      <c r="B34" s="33" t="s">
        <v>1543</v>
      </c>
      <c r="C34" s="2">
        <f>VLOOKUP(B34,'AY26-27'!C:F,4,FALSE)</f>
        <v>1084</v>
      </c>
      <c r="D34" s="2">
        <f>VLOOKUP(B34,'AY26-27'!$C:G,5,FALSE)</f>
        <v>2302</v>
      </c>
      <c r="E34" s="2">
        <f>VLOOKUP(B34,'AY26-27'!$C:H,6,FALSE)</f>
        <v>556</v>
      </c>
      <c r="F34" s="2">
        <f>VLOOKUP(B34,'AY26-27'!$C:I,7,FALSE)</f>
        <v>745</v>
      </c>
      <c r="G34" s="2">
        <f>IF(VLOOKUP(B34,'AY26-27'!$C:J,8,FALSE)="N/A","Not Eligible for GA Waiver",VLOOKUP(B34,'AY26-27'!$C:J,8,FALSE))</f>
        <v>325</v>
      </c>
      <c r="H34" s="2" t="str">
        <f>VLOOKUP(B34,'AY26-27'!$C:K,9,FALSE)</f>
        <v>Yes</v>
      </c>
      <c r="I34" s="42" t="str">
        <f>VLOOKUP(B34,'AY26-27'!C:M,11,FALSE)</f>
        <v>Yes</v>
      </c>
    </row>
    <row r="35" spans="2:9" x14ac:dyDescent="0.25">
      <c r="B35" s="33" t="s">
        <v>1542</v>
      </c>
      <c r="C35" s="2">
        <f>VLOOKUP(B35,'AY26-27'!C:F,4,FALSE)</f>
        <v>1084</v>
      </c>
      <c r="D35" s="2">
        <f>VLOOKUP(B35,'AY26-27'!$C:G,5,FALSE)</f>
        <v>2302</v>
      </c>
      <c r="E35" s="2">
        <f>VLOOKUP(B35,'AY26-27'!$C:H,6,FALSE)</f>
        <v>1238</v>
      </c>
      <c r="F35" s="2">
        <f>VLOOKUP(B35,'AY26-27'!$C:I,7,FALSE)</f>
        <v>1943</v>
      </c>
      <c r="G35" s="2">
        <f>IF(VLOOKUP(B35,'AY26-27'!$C:J,8,FALSE)="N/A","Not Eligible for GA Waiver",VLOOKUP(B35,'AY26-27'!$C:J,8,FALSE))</f>
        <v>1173</v>
      </c>
      <c r="H35" s="2" t="str">
        <f>VLOOKUP(B35,'AY26-27'!$C:K,9,FALSE)</f>
        <v>Yes</v>
      </c>
      <c r="I35" s="42" t="str">
        <f>VLOOKUP(B35,'AY26-27'!C:M,11,FALSE)</f>
        <v>Yes</v>
      </c>
    </row>
    <row r="36" spans="2:9" ht="45" x14ac:dyDescent="0.25">
      <c r="B36" s="4" t="s">
        <v>151</v>
      </c>
      <c r="C36" s="2">
        <f>VLOOKUP(B36,'AY26-27'!C:F,4,FALSE)</f>
        <v>925</v>
      </c>
      <c r="D36" s="2">
        <f>VLOOKUP(B36,'AY26-27'!$C:G,5,FALSE)</f>
        <v>925</v>
      </c>
      <c r="E36" s="2">
        <f>VLOOKUP(B36,'AY26-27'!$C:H,6,FALSE)</f>
        <v>0</v>
      </c>
      <c r="F36" s="2">
        <f>VLOOKUP(B36,'AY26-27'!$C:I,7,FALSE)</f>
        <v>0</v>
      </c>
      <c r="G36" s="2" t="str">
        <f>IF(VLOOKUP(B36,'AY26-27'!$C:J,8,FALSE)="N/A","Not Eligible for GA Waiver",VLOOKUP(B36,'AY26-27'!$C:J,8,FALSE))</f>
        <v>Not Eligible for GA Waiver</v>
      </c>
      <c r="H36" s="2" t="str">
        <f>VLOOKUP(B36,'AY26-27'!$C:K,9,FALSE)</f>
        <v>No</v>
      </c>
      <c r="I36" s="42" t="str">
        <f>VLOOKUP(B36,'AY26-27'!C:M,11,FALSE)</f>
        <v>62+ Waiver Not Eligible; Other Waviers Capped at Grad In-State Full-time Tuition Rate</v>
      </c>
    </row>
    <row r="37" spans="2:9" ht="30" x14ac:dyDescent="0.25">
      <c r="B37" s="4" t="s">
        <v>1514</v>
      </c>
      <c r="C37" s="2">
        <f>VLOOKUP(B37,'AY26-27'!C:F,4,FALSE)</f>
        <v>970</v>
      </c>
      <c r="D37" s="2">
        <f>VLOOKUP(B37,'AY26-27'!$C:G,5,FALSE)</f>
        <v>970</v>
      </c>
      <c r="E37" s="2">
        <f>VLOOKUP(B37,'AY26-27'!$C:H,6,FALSE)</f>
        <v>0</v>
      </c>
      <c r="F37" s="2">
        <f>VLOOKUP(B37,'AY26-27'!$C:I,7,FALSE)</f>
        <v>0</v>
      </c>
      <c r="G37" s="2" t="str">
        <f>IF(VLOOKUP(B37,'AY26-27'!$C:J,8,FALSE)="N/A","Not Eligible for GA Waiver",VLOOKUP(B37,'AY26-27'!$C:J,8,FALSE))</f>
        <v>Not Eligible for GA Waiver</v>
      </c>
      <c r="H37" s="2" t="str">
        <f>VLOOKUP(B37,'AY26-27'!$C:K,9,FALSE)</f>
        <v>No</v>
      </c>
      <c r="I37" s="42" t="str">
        <f>VLOOKUP(B37,'AY26-27'!C:M,11,FALSE)</f>
        <v>Yes - Waiver Amount Capped at Grad In-State Full-time Tuition Rate</v>
      </c>
    </row>
    <row r="38" spans="2:9" x14ac:dyDescent="0.25">
      <c r="B38" s="8" t="s">
        <v>1502</v>
      </c>
      <c r="C38" s="2">
        <f>VLOOKUP(B38,'AY26-27'!C:F,4,FALSE)</f>
        <v>1084</v>
      </c>
      <c r="D38" s="2">
        <f>VLOOKUP(B38,'AY26-27'!$C:G,5,FALSE)</f>
        <v>2302</v>
      </c>
      <c r="E38" s="2">
        <f>VLOOKUP(B38,'AY26-27'!$C:H,6,FALSE)</f>
        <v>1238</v>
      </c>
      <c r="F38" s="2">
        <f>VLOOKUP(B38,'AY26-27'!$C:I,7,FALSE)</f>
        <v>1943</v>
      </c>
      <c r="G38" s="2">
        <f>IF(VLOOKUP(B38,'AY26-27'!$C:J,8,FALSE)="N/A","Not Eligible for GA Waiver",VLOOKUP(B38,'AY26-27'!$C:J,8,FALSE))</f>
        <v>1173</v>
      </c>
      <c r="H38" s="2" t="str">
        <f>VLOOKUP(B38,'AY26-27'!$C:K,9,FALSE)</f>
        <v>Yes</v>
      </c>
      <c r="I38" s="42" t="str">
        <f>VLOOKUP(B38,'AY26-27'!C:M,11,FALSE)</f>
        <v>Yes</v>
      </c>
    </row>
    <row r="39" spans="2:9" ht="30" x14ac:dyDescent="0.25">
      <c r="B39" s="4" t="s">
        <v>186</v>
      </c>
      <c r="C39" s="2">
        <f>VLOOKUP(B39,'AY26-27'!C:F,4,FALSE)</f>
        <v>1084</v>
      </c>
      <c r="D39" s="2">
        <f>VLOOKUP(B39,'AY26-27'!$C:G,5,FALSE)</f>
        <v>1084</v>
      </c>
      <c r="E39" s="2">
        <f>VLOOKUP(B39,'AY26-27'!$C:H,6,FALSE)</f>
        <v>556</v>
      </c>
      <c r="F39" s="2">
        <f>VLOOKUP(B39,'AY26-27'!$C:I,7,FALSE)</f>
        <v>745</v>
      </c>
      <c r="G39" s="2" t="str">
        <f>IF(VLOOKUP(B39,'AY26-27'!$C:J,8,FALSE)="N/A","Not Eligible for GA Waiver",VLOOKUP(B39,'AY26-27'!$C:J,8,FALSE))</f>
        <v>Not Eligible for GA Waiver</v>
      </c>
      <c r="H39" s="2" t="str">
        <f>VLOOKUP(B39,'AY26-27'!$C:K,9,FALSE)</f>
        <v>Yes</v>
      </c>
      <c r="I39" s="42" t="str">
        <f>VLOOKUP(B39,'AY26-27'!C:M,11,FALSE)</f>
        <v>Yes - Waiver Amount Capped at Grad In-State Full-time Tuition Rate</v>
      </c>
    </row>
    <row r="40" spans="2:9" ht="45" x14ac:dyDescent="0.25">
      <c r="B40" s="4" t="s">
        <v>216</v>
      </c>
      <c r="C40" s="2">
        <f>VLOOKUP(B40,'AY26-27'!C:F,4,FALSE)</f>
        <v>925</v>
      </c>
      <c r="D40" s="2">
        <f>VLOOKUP(B40,'AY26-27'!$C:G,5,FALSE)</f>
        <v>925</v>
      </c>
      <c r="E40" s="2">
        <f>VLOOKUP(B40,'AY26-27'!$C:H,6,FALSE)</f>
        <v>0</v>
      </c>
      <c r="F40" s="2">
        <f>VLOOKUP(B40,'AY26-27'!$C:I,7,FALSE)</f>
        <v>0</v>
      </c>
      <c r="G40" s="2" t="str">
        <f>IF(VLOOKUP(B40,'AY26-27'!$C:J,8,FALSE)="N/A","Not Eligible for GA Waiver",VLOOKUP(B40,'AY26-27'!$C:J,8,FALSE))</f>
        <v>Not Eligible for GA Waiver</v>
      </c>
      <c r="H40" s="2" t="str">
        <f>VLOOKUP(B40,'AY26-27'!$C:K,9,FALSE)</f>
        <v>No</v>
      </c>
      <c r="I40" s="42" t="str">
        <f>VLOOKUP(B40,'AY26-27'!C:M,11,FALSE)</f>
        <v>62+ Waiver Not Eligible; Other Waviers Capped at Grad In-State Full-time Tuition Rate</v>
      </c>
    </row>
    <row r="41" spans="2:9" ht="45" x14ac:dyDescent="0.25">
      <c r="B41" s="4" t="s">
        <v>271</v>
      </c>
      <c r="C41" s="2">
        <f>VLOOKUP(B41,'AY26-27'!C:F,4,FALSE)</f>
        <v>925</v>
      </c>
      <c r="D41" s="2">
        <f>VLOOKUP(B41,'AY26-27'!$C:G,5,FALSE)</f>
        <v>925</v>
      </c>
      <c r="E41" s="2">
        <f>VLOOKUP(B41,'AY26-27'!$C:H,6,FALSE)</f>
        <v>0</v>
      </c>
      <c r="F41" s="2">
        <f>VLOOKUP(B41,'AY26-27'!$C:I,7,FALSE)</f>
        <v>0</v>
      </c>
      <c r="G41" s="2" t="str">
        <f>IF(VLOOKUP(B41,'AY26-27'!$C:J,8,FALSE)="N/A","Not Eligible for GA Waiver",VLOOKUP(B41,'AY26-27'!$C:J,8,FALSE))</f>
        <v>Not Eligible for GA Waiver</v>
      </c>
      <c r="H41" s="2" t="str">
        <f>VLOOKUP(B41,'AY26-27'!$C:K,9,FALSE)</f>
        <v>No</v>
      </c>
      <c r="I41" s="42" t="str">
        <f>VLOOKUP(B41,'AY26-27'!C:M,11,FALSE)</f>
        <v>62+ Waiver Not Eligible; Other Waviers Capped at Grad In-State Full-time Tuition Rate</v>
      </c>
    </row>
    <row r="42" spans="2:9" ht="45" x14ac:dyDescent="0.25">
      <c r="B42" s="4" t="s">
        <v>278</v>
      </c>
      <c r="C42" s="2">
        <f>VLOOKUP(B42,'AY26-27'!C:F,4,FALSE)</f>
        <v>925</v>
      </c>
      <c r="D42" s="2">
        <f>VLOOKUP(B42,'AY26-27'!$C:G,5,FALSE)</f>
        <v>925</v>
      </c>
      <c r="E42" s="2">
        <f>VLOOKUP(B42,'AY26-27'!$C:H,6,FALSE)</f>
        <v>0</v>
      </c>
      <c r="F42" s="2">
        <f>VLOOKUP(B42,'AY26-27'!$C:I,7,FALSE)</f>
        <v>0</v>
      </c>
      <c r="G42" s="2" t="str">
        <f>IF(VLOOKUP(B42,'AY26-27'!$C:J,8,FALSE)="N/A","Not Eligible for GA Waiver",VLOOKUP(B42,'AY26-27'!$C:J,8,FALSE))</f>
        <v>Not Eligible for GA Waiver</v>
      </c>
      <c r="H42" s="2" t="str">
        <f>VLOOKUP(B42,'AY26-27'!$C:K,9,FALSE)</f>
        <v>No</v>
      </c>
      <c r="I42" s="42" t="str">
        <f>VLOOKUP(B42,'AY26-27'!C:M,11,FALSE)</f>
        <v>62+ Waiver Not Eligible; Other Waviers Capped at Grad In-State Full-time Tuition Rate</v>
      </c>
    </row>
    <row r="43" spans="2:9" x14ac:dyDescent="0.25">
      <c r="B43" s="4" t="s">
        <v>543</v>
      </c>
      <c r="C43" s="2">
        <f>VLOOKUP(B43,'AY26-27'!C:F,4,FALSE)</f>
        <v>1084</v>
      </c>
      <c r="D43" s="2">
        <f>VLOOKUP(B43,'AY26-27'!$C:G,5,FALSE)</f>
        <v>2302</v>
      </c>
      <c r="E43" s="2">
        <f>VLOOKUP(B43,'AY26-27'!$C:H,6,FALSE)</f>
        <v>556</v>
      </c>
      <c r="F43" s="2">
        <f>VLOOKUP(B43,'AY26-27'!$C:I,7,FALSE)</f>
        <v>745</v>
      </c>
      <c r="G43" s="2">
        <f>IF(VLOOKUP(B43,'AY26-27'!$C:J,8,FALSE)="N/A","Not Eligible for GA Waiver",VLOOKUP(B43,'AY26-27'!$C:J,8,FALSE))</f>
        <v>325</v>
      </c>
      <c r="H43" s="2" t="str">
        <f>VLOOKUP(B43,'AY26-27'!$C:K,9,FALSE)</f>
        <v>Yes</v>
      </c>
      <c r="I43" s="42" t="str">
        <f>VLOOKUP(B43,'AY26-27'!C:M,11,FALSE)</f>
        <v>Yes</v>
      </c>
    </row>
    <row r="44" spans="2:9" x14ac:dyDescent="0.25">
      <c r="B44" s="4" t="s">
        <v>544</v>
      </c>
      <c r="C44" s="2">
        <f>VLOOKUP(B44,'AY26-27'!C:F,4,FALSE)</f>
        <v>1084</v>
      </c>
      <c r="D44" s="2">
        <f>VLOOKUP(B44,'AY26-27'!$C:G,5,FALSE)</f>
        <v>2302</v>
      </c>
      <c r="E44" s="2">
        <f>VLOOKUP(B44,'AY26-27'!$C:H,6,FALSE)</f>
        <v>556</v>
      </c>
      <c r="F44" s="2">
        <f>VLOOKUP(B44,'AY26-27'!$C:I,7,FALSE)</f>
        <v>745</v>
      </c>
      <c r="G44" s="2">
        <f>IF(VLOOKUP(B44,'AY26-27'!$C:J,8,FALSE)="N/A","Not Eligible for GA Waiver",VLOOKUP(B44,'AY26-27'!$C:J,8,FALSE))</f>
        <v>325</v>
      </c>
      <c r="H44" s="2" t="str">
        <f>VLOOKUP(B44,'AY26-27'!$C:K,9,FALSE)</f>
        <v>Yes</v>
      </c>
      <c r="I44" s="42" t="str">
        <f>VLOOKUP(B44,'AY26-27'!C:M,11,FALSE)</f>
        <v>Yes</v>
      </c>
    </row>
    <row r="45" spans="2:9" ht="45" x14ac:dyDescent="0.25">
      <c r="B45" s="4" t="s">
        <v>412</v>
      </c>
      <c r="C45" s="2">
        <f>VLOOKUP(B45,'AY26-27'!C:F,4,FALSE)</f>
        <v>925</v>
      </c>
      <c r="D45" s="2">
        <f>VLOOKUP(B45,'AY26-27'!$C:G,5,FALSE)</f>
        <v>925</v>
      </c>
      <c r="E45" s="2">
        <f>VLOOKUP(B45,'AY26-27'!$C:H,6,FALSE)</f>
        <v>0</v>
      </c>
      <c r="F45" s="2">
        <f>VLOOKUP(B45,'AY26-27'!$C:I,7,FALSE)</f>
        <v>0</v>
      </c>
      <c r="G45" s="2" t="str">
        <f>IF(VLOOKUP(B45,'AY26-27'!$C:J,8,FALSE)="N/A","Not Eligible for GA Waiver",VLOOKUP(B45,'AY26-27'!$C:J,8,FALSE))</f>
        <v>Not Eligible for GA Waiver</v>
      </c>
      <c r="H45" s="2" t="str">
        <f>VLOOKUP(B45,'AY26-27'!$C:K,9,FALSE)</f>
        <v>No</v>
      </c>
      <c r="I45" s="42" t="str">
        <f>VLOOKUP(B45,'AY26-27'!C:M,11,FALSE)</f>
        <v>62+ Waiver Not Eligible; Other Waviers Capped at Grad In-State Full-time Tuition Rate</v>
      </c>
    </row>
    <row r="46" spans="2:9" ht="45" x14ac:dyDescent="0.25">
      <c r="B46" s="4" t="s">
        <v>423</v>
      </c>
      <c r="C46" s="2">
        <f>VLOOKUP(B46,'AY26-27'!C:F,4,FALSE)</f>
        <v>925</v>
      </c>
      <c r="D46" s="2">
        <f>VLOOKUP(B46,'AY26-27'!$C:G,5,FALSE)</f>
        <v>925</v>
      </c>
      <c r="E46" s="2">
        <f>VLOOKUP(B46,'AY26-27'!$C:H,6,FALSE)</f>
        <v>0</v>
      </c>
      <c r="F46" s="2">
        <f>VLOOKUP(B46,'AY26-27'!$C:I,7,FALSE)</f>
        <v>0</v>
      </c>
      <c r="G46" s="2" t="str">
        <f>IF(VLOOKUP(B46,'AY26-27'!$C:J,8,FALSE)="N/A","Not Eligible for GA Waiver",VLOOKUP(B46,'AY26-27'!$C:J,8,FALSE))</f>
        <v>Not Eligible for GA Waiver</v>
      </c>
      <c r="H46" s="2" t="str">
        <f>VLOOKUP(B46,'AY26-27'!$C:K,9,FALSE)</f>
        <v>No</v>
      </c>
      <c r="I46" s="42" t="str">
        <f>VLOOKUP(B46,'AY26-27'!C:M,11,FALSE)</f>
        <v>62+ Waiver Not Eligible; Other Waviers Capped at Grad In-State Full-time Tuition Rate</v>
      </c>
    </row>
    <row r="47" spans="2:9" x14ac:dyDescent="0.25">
      <c r="B47" s="4" t="s">
        <v>1510</v>
      </c>
      <c r="C47" s="2">
        <f>VLOOKUP(B47,'AY26-27'!C:F,4,FALSE)</f>
        <v>1084</v>
      </c>
      <c r="D47" s="2">
        <f>VLOOKUP(B47,'AY26-27'!$C:G,5,FALSE)</f>
        <v>2302</v>
      </c>
      <c r="E47" s="2">
        <f>VLOOKUP(B47,'AY26-27'!$C:H,6,FALSE)</f>
        <v>1238</v>
      </c>
      <c r="F47" s="2">
        <f>VLOOKUP(B47,'AY26-27'!$C:I,7,FALSE)</f>
        <v>1943</v>
      </c>
      <c r="G47" s="2">
        <f>IF(VLOOKUP(B47,'AY26-27'!$C:J,8,FALSE)="N/A","Not Eligible for GA Waiver",VLOOKUP(B47,'AY26-27'!$C:J,8,FALSE))</f>
        <v>1173</v>
      </c>
      <c r="H47" s="2" t="str">
        <f>VLOOKUP(B47,'AY26-27'!$C:K,9,FALSE)</f>
        <v>Yes</v>
      </c>
      <c r="I47" s="42" t="str">
        <f>VLOOKUP(B47,'AY26-27'!C:M,11,FALSE)</f>
        <v>Yes</v>
      </c>
    </row>
    <row r="48" spans="2:9" ht="45" x14ac:dyDescent="0.25">
      <c r="B48" s="5" t="s">
        <v>467</v>
      </c>
      <c r="C48" s="6">
        <f>VLOOKUP(B48,'AY26-27'!C:F,4,FALSE)</f>
        <v>925</v>
      </c>
      <c r="D48" s="6">
        <f>VLOOKUP(B48,'AY26-27'!$C:G,5,FALSE)</f>
        <v>925</v>
      </c>
      <c r="E48" s="6">
        <f>VLOOKUP(B48,'AY26-27'!$C:H,6,FALSE)</f>
        <v>0</v>
      </c>
      <c r="F48" s="6">
        <f>VLOOKUP(B48,'AY26-27'!$C:I,7,FALSE)</f>
        <v>0</v>
      </c>
      <c r="G48" s="6" t="str">
        <f>IF(VLOOKUP(B48,'AY26-27'!$C:J,8,FALSE)="N/A","Not Eligible for GA Waiver",VLOOKUP(B48,'AY26-27'!$C:J,8,FALSE))</f>
        <v>Not Eligible for GA Waiver</v>
      </c>
      <c r="H48" s="6" t="str">
        <f>VLOOKUP(B48,'AY26-27'!$C:K,9,FALSE)</f>
        <v>No</v>
      </c>
      <c r="I48" s="41" t="str">
        <f>VLOOKUP(B48,'AY26-27'!C:M,11,FALSE)</f>
        <v>62+ Waiver Not Eligible; Other Waviers Capped at Grad In-State Full-time Tuition Rate</v>
      </c>
    </row>
    <row r="51" spans="2:9" ht="30.75" x14ac:dyDescent="0.3">
      <c r="B51" s="16" t="s">
        <v>14</v>
      </c>
      <c r="C51" s="37" t="s">
        <v>521</v>
      </c>
      <c r="D51" s="37" t="s">
        <v>522</v>
      </c>
      <c r="E51" s="37" t="s">
        <v>523</v>
      </c>
      <c r="F51" s="37" t="s">
        <v>524</v>
      </c>
      <c r="G51" s="37" t="s">
        <v>528</v>
      </c>
      <c r="H51" s="37" t="s">
        <v>532</v>
      </c>
      <c r="I51" s="34" t="s">
        <v>1546</v>
      </c>
    </row>
    <row r="52" spans="2:9" ht="30" x14ac:dyDescent="0.25">
      <c r="B52" s="4" t="s">
        <v>16</v>
      </c>
      <c r="C52" s="2">
        <f>VLOOKUP(B52,'AY26-27'!$C:F,4,FALSE)</f>
        <v>1300</v>
      </c>
      <c r="D52" s="2">
        <f>VLOOKUP(B52,'AY26-27'!$C:G,5,FALSE)</f>
        <v>1300</v>
      </c>
      <c r="E52" s="2">
        <f>VLOOKUP(B52,'AY26-27'!$C:H,6,FALSE)</f>
        <v>0</v>
      </c>
      <c r="F52" s="2">
        <f>VLOOKUP(B52,'AY26-27'!$C:I,7,FALSE)</f>
        <v>0</v>
      </c>
      <c r="G52" s="2" t="str">
        <f>IF(VLOOKUP(B52,'AY26-27'!$C:J,8,FALSE)="N/A","Not Eligible for GA Waiver",VLOOKUP(B52,'AY26-27'!$C:J,8,FALSE))</f>
        <v>Not Eligible for GA Waiver</v>
      </c>
      <c r="H52" s="2" t="str">
        <f>VLOOKUP(B52,'AY26-27'!$C:K,9,FALSE)</f>
        <v>No</v>
      </c>
      <c r="I52" s="42" t="str">
        <f>VLOOKUP(B52,'AY26-27'!C:M,11,FALSE)</f>
        <v>Yes - Waiver Amount Capped at Grad In-State Full-time Tuition Rate</v>
      </c>
    </row>
    <row r="53" spans="2:9" ht="30" x14ac:dyDescent="0.25">
      <c r="B53" s="4" t="s">
        <v>18</v>
      </c>
      <c r="C53" s="2">
        <f>VLOOKUP(B53,'AY26-27'!C:F,4,FALSE)</f>
        <v>1300</v>
      </c>
      <c r="D53" s="2">
        <f>VLOOKUP(B53,'AY26-27'!$C:G,5,FALSE)</f>
        <v>1300</v>
      </c>
      <c r="E53" s="2">
        <f>VLOOKUP(B53,'AY26-27'!$C:H,6,FALSE)</f>
        <v>0</v>
      </c>
      <c r="F53" s="2">
        <f>VLOOKUP(B53,'AY26-27'!$C:I,7,FALSE)</f>
        <v>0</v>
      </c>
      <c r="G53" s="2" t="str">
        <f>IF(VLOOKUP(B53,'AY26-27'!$C:J,8,FALSE)="N/A","Not Eligible for GA Waiver",VLOOKUP(B53,'AY26-27'!$C:J,8,FALSE))</f>
        <v>Not Eligible for GA Waiver</v>
      </c>
      <c r="H53" s="2" t="str">
        <f>VLOOKUP(B53,'AY26-27'!$C:K,9,FALSE)</f>
        <v>No</v>
      </c>
      <c r="I53" s="42" t="str">
        <f>VLOOKUP(B53,'AY26-27'!C:M,11,FALSE)</f>
        <v>Yes - Waiver Amount Capped at Grad In-State Full-time Tuition Rate</v>
      </c>
    </row>
    <row r="54" spans="2:9" ht="30" x14ac:dyDescent="0.25">
      <c r="B54" s="4" t="s">
        <v>71</v>
      </c>
      <c r="C54" s="2">
        <f>VLOOKUP(B54,'AY26-27'!C:F,4,FALSE)</f>
        <v>1300</v>
      </c>
      <c r="D54" s="2">
        <f>VLOOKUP(B54,'AY26-27'!$C:G,5,FALSE)</f>
        <v>1300</v>
      </c>
      <c r="E54" s="2">
        <f>VLOOKUP(B54,'AY26-27'!$C:H,6,FALSE)</f>
        <v>0</v>
      </c>
      <c r="F54" s="2">
        <f>VLOOKUP(B54,'AY26-27'!$C:I,7,FALSE)</f>
        <v>0</v>
      </c>
      <c r="G54" s="2" t="str">
        <f>IF(VLOOKUP(B54,'AY26-27'!$C:J,8,FALSE)="N/A","Not Eligible for GA Waiver",VLOOKUP(B54,'AY26-27'!$C:J,8,FALSE))</f>
        <v>Not Eligible for GA Waiver</v>
      </c>
      <c r="H54" s="2" t="str">
        <f>VLOOKUP(B54,'AY26-27'!$C:K,9,FALSE)</f>
        <v>No</v>
      </c>
      <c r="I54" s="42" t="str">
        <f>VLOOKUP(B54,'AY26-27'!C:M,11,FALSE)</f>
        <v>Yes - Waiver Amount Capped at Grad In-State Full-time Tuition Rate</v>
      </c>
    </row>
    <row r="55" spans="2:9" ht="30" x14ac:dyDescent="0.25">
      <c r="B55" s="4" t="s">
        <v>1499</v>
      </c>
      <c r="C55" s="2">
        <f>VLOOKUP(B55,'AY26-27'!C:F,4,FALSE)</f>
        <v>1300</v>
      </c>
      <c r="D55" s="2">
        <f>VLOOKUP(B55,'AY26-27'!$C:G,5,FALSE)</f>
        <v>1300</v>
      </c>
      <c r="E55" s="2">
        <f>VLOOKUP(B55,'AY26-27'!$C:H,6,FALSE)</f>
        <v>0</v>
      </c>
      <c r="F55" s="2">
        <f>VLOOKUP(B55,'AY26-27'!$C:I,7,FALSE)</f>
        <v>0</v>
      </c>
      <c r="G55" s="2" t="str">
        <f>IF(VLOOKUP(B55,'AY26-27'!$C:J,8,FALSE)="N/A","Not Eligible for GA Waiver",VLOOKUP(B55,'AY26-27'!$C:J,8,FALSE))</f>
        <v>Not Eligible for GA Waiver</v>
      </c>
      <c r="H55" s="2" t="str">
        <f>VLOOKUP(B55,'AY26-27'!$C:K,9,FALSE)</f>
        <v>No</v>
      </c>
      <c r="I55" s="42" t="str">
        <f>VLOOKUP(B55,'AY26-27'!C:M,11,FALSE)</f>
        <v>Yes - Waiver Amount Capped at Grad In-State Full-time Tuition Rate</v>
      </c>
    </row>
    <row r="56" spans="2:9" ht="30" x14ac:dyDescent="0.25">
      <c r="B56" s="4" t="s">
        <v>171</v>
      </c>
      <c r="C56" s="2">
        <f>VLOOKUP(B56,'AY26-27'!C:F,4,FALSE)</f>
        <v>1300</v>
      </c>
      <c r="D56" s="2">
        <f>VLOOKUP(B56,'AY26-27'!$C:G,5,FALSE)</f>
        <v>1300</v>
      </c>
      <c r="E56" s="2">
        <f>VLOOKUP(B56,'AY26-27'!$C:H,6,FALSE)</f>
        <v>0</v>
      </c>
      <c r="F56" s="2">
        <f>VLOOKUP(B56,'AY26-27'!$C:I,7,FALSE)</f>
        <v>0</v>
      </c>
      <c r="G56" s="2" t="str">
        <f>IF(VLOOKUP(B56,'AY26-27'!$C:J,8,FALSE)="N/A","Not Eligible for GA Waiver",VLOOKUP(B56,'AY26-27'!$C:J,8,FALSE))</f>
        <v>Not Eligible for GA Waiver</v>
      </c>
      <c r="H56" s="2" t="str">
        <f>VLOOKUP(B56,'AY26-27'!$C:K,9,FALSE)</f>
        <v>No</v>
      </c>
      <c r="I56" s="42" t="str">
        <f>VLOOKUP(B56,'AY26-27'!C:M,11,FALSE)</f>
        <v>Yes - Waiver Amount Capped at Grad In-State Full-time Tuition Rate</v>
      </c>
    </row>
    <row r="57" spans="2:9" ht="30" x14ac:dyDescent="0.25">
      <c r="B57" s="4" t="s">
        <v>414</v>
      </c>
      <c r="C57" s="2">
        <f>VLOOKUP(B57,'AY26-27'!C:F,4,FALSE)</f>
        <v>1300</v>
      </c>
      <c r="D57" s="2">
        <f>VLOOKUP(B57,'AY26-27'!$C:G,5,FALSE)</f>
        <v>1300</v>
      </c>
      <c r="E57" s="2">
        <f>VLOOKUP(B57,'AY26-27'!$C:H,6,FALSE)</f>
        <v>0</v>
      </c>
      <c r="F57" s="2">
        <f>VLOOKUP(B57,'AY26-27'!$C:I,7,FALSE)</f>
        <v>0</v>
      </c>
      <c r="G57" s="2" t="str">
        <f>IF(VLOOKUP(B57,'AY26-27'!$C:J,8,FALSE)="N/A","Not Eligible for GA Waiver",VLOOKUP(B57,'AY26-27'!$C:J,8,FALSE))</f>
        <v>Not Eligible for GA Waiver</v>
      </c>
      <c r="H57" s="2" t="str">
        <f>VLOOKUP(B57,'AY26-27'!$C:K,9,FALSE)</f>
        <v>No</v>
      </c>
      <c r="I57" s="42" t="str">
        <f>VLOOKUP(B57,'AY26-27'!C:M,11,FALSE)</f>
        <v>Yes - Waiver Amount Capped at Grad In-State Full-time Tuition Rate</v>
      </c>
    </row>
    <row r="58" spans="2:9" ht="30" x14ac:dyDescent="0.25">
      <c r="B58" s="4" t="s">
        <v>416</v>
      </c>
      <c r="C58" s="2">
        <f>VLOOKUP(B58,'AY26-27'!C:F,4,FALSE)</f>
        <v>1300</v>
      </c>
      <c r="D58" s="2">
        <f>VLOOKUP(B58,'AY26-27'!$C:G,5,FALSE)</f>
        <v>1300</v>
      </c>
      <c r="E58" s="2">
        <f>VLOOKUP(B58,'AY26-27'!$C:H,6,FALSE)</f>
        <v>0</v>
      </c>
      <c r="F58" s="2">
        <f>VLOOKUP(B58,'AY26-27'!$C:I,7,FALSE)</f>
        <v>0</v>
      </c>
      <c r="G58" s="2" t="str">
        <f>IF(VLOOKUP(B58,'AY26-27'!$C:J,8,FALSE)="N/A","Not Eligible for GA Waiver",VLOOKUP(B58,'AY26-27'!$C:J,8,FALSE))</f>
        <v>Not Eligible for GA Waiver</v>
      </c>
      <c r="H58" s="2" t="str">
        <f>VLOOKUP(B58,'AY26-27'!$C:K,9,FALSE)</f>
        <v>No</v>
      </c>
      <c r="I58" s="42" t="str">
        <f>VLOOKUP(B58,'AY26-27'!C:M,11,FALSE)</f>
        <v>Yes - Waiver Amount Capped at Grad In-State Full-time Tuition Rate</v>
      </c>
    </row>
    <row r="59" spans="2:9" ht="30" x14ac:dyDescent="0.25">
      <c r="B59" s="5" t="s">
        <v>421</v>
      </c>
      <c r="C59" s="6">
        <f>VLOOKUP(B59,'AY26-27'!C:F,4,FALSE)</f>
        <v>1300</v>
      </c>
      <c r="D59" s="6">
        <f>VLOOKUP(B59,'AY26-27'!$C:G,5,FALSE)</f>
        <v>1300</v>
      </c>
      <c r="E59" s="6">
        <f>VLOOKUP(B59,'AY26-27'!$C:H,6,FALSE)</f>
        <v>0</v>
      </c>
      <c r="F59" s="6">
        <f>VLOOKUP(B59,'AY26-27'!$C:I,7,FALSE)</f>
        <v>0</v>
      </c>
      <c r="G59" s="6" t="str">
        <f>IF(VLOOKUP(B59,'AY26-27'!$C:J,8,FALSE)="N/A","Not Eligible for GA Waiver",VLOOKUP(B59,'AY26-27'!$C:J,8,FALSE))</f>
        <v>Not Eligible for GA Waiver</v>
      </c>
      <c r="H59" s="6" t="str">
        <f>VLOOKUP(B59,'AY26-27'!$C:K,9,FALSE)</f>
        <v>No</v>
      </c>
      <c r="I59" s="41" t="str">
        <f>VLOOKUP(B59,'AY26-27'!C:M,11,FALSE)</f>
        <v>Yes - Waiver Amount Capped at Grad In-State Full-time Tuition Rate</v>
      </c>
    </row>
    <row r="62" spans="2:9" ht="30.75" x14ac:dyDescent="0.3">
      <c r="B62" s="16" t="s">
        <v>514</v>
      </c>
      <c r="C62" s="37" t="s">
        <v>521</v>
      </c>
      <c r="D62" s="37" t="s">
        <v>522</v>
      </c>
      <c r="E62" s="37" t="s">
        <v>523</v>
      </c>
      <c r="F62" s="37" t="s">
        <v>524</v>
      </c>
      <c r="G62" s="37" t="s">
        <v>528</v>
      </c>
      <c r="H62" s="37" t="s">
        <v>532</v>
      </c>
      <c r="I62" s="34" t="s">
        <v>1546</v>
      </c>
    </row>
    <row r="63" spans="2:9" ht="45" x14ac:dyDescent="0.25">
      <c r="B63" s="4" t="s">
        <v>515</v>
      </c>
      <c r="C63" s="2">
        <f>VLOOKUP(B63,'AY26-27'!$C:F,4,FALSE)</f>
        <v>925</v>
      </c>
      <c r="D63" s="2">
        <f>VLOOKUP(B63,'AY26-27'!$C:G,5,FALSE)</f>
        <v>925</v>
      </c>
      <c r="E63" s="2">
        <f>VLOOKUP(B63,'AY26-27'!$C:H,6,FALSE)</f>
        <v>0</v>
      </c>
      <c r="F63" s="2">
        <f>VLOOKUP(B63,'AY26-27'!$C:I,7,FALSE)</f>
        <v>0</v>
      </c>
      <c r="G63" s="2" t="str">
        <f>IF(VLOOKUP(B63,'AY26-27'!$C:J,8,FALSE)="N/A","Not Eligible for GA Waiver",VLOOKUP(B63,'AY26-27'!$C:J,8,FALSE))</f>
        <v>Not Eligible for GA Waiver</v>
      </c>
      <c r="H63" s="2" t="str">
        <f>VLOOKUP(B63,'AY26-27'!$C:K,9,FALSE)</f>
        <v>No</v>
      </c>
      <c r="I63" s="42" t="str">
        <f>VLOOKUP(B63,'AY26-27'!C:M,11,FALSE)</f>
        <v>62+ Waiver Not Eligible; Other Waviers Capped at Grad In-State Full-time Tuition Rate</v>
      </c>
    </row>
    <row r="64" spans="2:9" ht="45" x14ac:dyDescent="0.25">
      <c r="B64" s="4" t="s">
        <v>133</v>
      </c>
      <c r="C64" s="2">
        <f>VLOOKUP(B64,'AY26-27'!C:F,4,FALSE)</f>
        <v>925</v>
      </c>
      <c r="D64" s="2">
        <f>VLOOKUP(B64,'AY26-27'!$C:G,5,FALSE)</f>
        <v>925</v>
      </c>
      <c r="E64" s="2">
        <f>VLOOKUP(B64,'AY26-27'!$C:H,6,FALSE)</f>
        <v>0</v>
      </c>
      <c r="F64" s="2">
        <f>VLOOKUP(B64,'AY26-27'!$C:I,7,FALSE)</f>
        <v>0</v>
      </c>
      <c r="G64" s="2" t="str">
        <f>IF(VLOOKUP(B64,'AY26-27'!$C:J,8,FALSE)="N/A","Not Eligible for GA Waiver",VLOOKUP(B64,'AY26-27'!$C:J,8,FALSE))</f>
        <v>Not Eligible for GA Waiver</v>
      </c>
      <c r="H64" s="2" t="str">
        <f>VLOOKUP(B64,'AY26-27'!$C:K,9,FALSE)</f>
        <v>No</v>
      </c>
      <c r="I64" s="42" t="str">
        <f>VLOOKUP(B64,'AY26-27'!C:M,11,FALSE)</f>
        <v>62+ Waiver Not Eligible; Other Waviers Capped at Grad In-State Full-time Tuition Rate</v>
      </c>
    </row>
    <row r="65" spans="2:9" ht="45" x14ac:dyDescent="0.25">
      <c r="B65" s="4" t="s">
        <v>329</v>
      </c>
      <c r="C65" s="2">
        <f>VLOOKUP(B65,'AY26-27'!C:F,4,FALSE)</f>
        <v>925</v>
      </c>
      <c r="D65" s="2">
        <f>VLOOKUP(B65,'AY26-27'!$C:G,5,FALSE)</f>
        <v>925</v>
      </c>
      <c r="E65" s="2">
        <f>VLOOKUP(B65,'AY26-27'!$C:H,6,FALSE)</f>
        <v>0</v>
      </c>
      <c r="F65" s="2">
        <f>VLOOKUP(B65,'AY26-27'!$C:I,7,FALSE)</f>
        <v>0</v>
      </c>
      <c r="G65" s="2" t="str">
        <f>IF(VLOOKUP(B65,'AY26-27'!$C:J,8,FALSE)="N/A","Not Eligible for GA Waiver",VLOOKUP(B65,'AY26-27'!$C:J,8,FALSE))</f>
        <v>Not Eligible for GA Waiver</v>
      </c>
      <c r="H65" s="2" t="str">
        <f>VLOOKUP(B65,'AY26-27'!$C:K,9,FALSE)</f>
        <v>No</v>
      </c>
      <c r="I65" s="42" t="str">
        <f>VLOOKUP(B65,'AY26-27'!C:M,11,FALSE)</f>
        <v>62+ Waiver Not Eligible; Other Waviers Capped at Grad In-State Full-time Tuition Rate</v>
      </c>
    </row>
    <row r="66" spans="2:9" ht="45" x14ac:dyDescent="0.25">
      <c r="B66" s="5" t="s">
        <v>440</v>
      </c>
      <c r="C66" s="6">
        <f>VLOOKUP(B66,'AY26-27'!C:F,4,FALSE)</f>
        <v>925</v>
      </c>
      <c r="D66" s="6">
        <f>VLOOKUP(B66,'AY26-27'!$C:G,5,FALSE)</f>
        <v>925</v>
      </c>
      <c r="E66" s="6">
        <f>VLOOKUP(B66,'AY26-27'!$C:H,6,FALSE)</f>
        <v>0</v>
      </c>
      <c r="F66" s="6">
        <f>VLOOKUP(B66,'AY26-27'!$C:I,7,FALSE)</f>
        <v>0</v>
      </c>
      <c r="G66" s="6" t="str">
        <f>IF(VLOOKUP(B66,'AY26-27'!$C:J,8,FALSE)="N/A","Not Eligible for GA Waiver",VLOOKUP(B66,'AY26-27'!$C:J,8,FALSE))</f>
        <v>Not Eligible for GA Waiver</v>
      </c>
      <c r="H66" s="6" t="str">
        <f>VLOOKUP(B66,'AY26-27'!$C:K,9,FALSE)</f>
        <v>No</v>
      </c>
      <c r="I66" s="41" t="str">
        <f>VLOOKUP(B66,'AY26-27'!C:M,11,FALSE)</f>
        <v>62+ Waiver Not Eligible; Other Waviers Capped at Grad In-State Full-time Tuition Rate</v>
      </c>
    </row>
    <row r="69" spans="2:9" ht="30.75" x14ac:dyDescent="0.3">
      <c r="B69" s="16" t="s">
        <v>9</v>
      </c>
      <c r="C69" s="37" t="s">
        <v>521</v>
      </c>
      <c r="D69" s="37" t="s">
        <v>522</v>
      </c>
      <c r="E69" s="37" t="s">
        <v>523</v>
      </c>
      <c r="F69" s="37" t="s">
        <v>524</v>
      </c>
      <c r="G69" s="37" t="s">
        <v>528</v>
      </c>
      <c r="H69" s="37" t="s">
        <v>532</v>
      </c>
      <c r="I69" s="34" t="s">
        <v>1546</v>
      </c>
    </row>
    <row r="70" spans="2:9" x14ac:dyDescent="0.25">
      <c r="B70" s="4" t="s">
        <v>66</v>
      </c>
      <c r="C70" s="2">
        <f>VLOOKUP(B70,'AY26-27'!$C:F,4,FALSE)</f>
        <v>1084</v>
      </c>
      <c r="D70" s="2">
        <f>VLOOKUP(B70,'AY26-27'!$C:G,5,FALSE)</f>
        <v>2302</v>
      </c>
      <c r="E70" s="2">
        <f>VLOOKUP(B70,'AY26-27'!$C:H,6,FALSE)</f>
        <v>250</v>
      </c>
      <c r="F70" s="2">
        <f>VLOOKUP(B70,'AY26-27'!$C:I,7,FALSE)</f>
        <v>439</v>
      </c>
      <c r="G70" s="2">
        <f>IF(VLOOKUP(B70,'AY26-27'!$C:J,8,FALSE)="N/A","Not Eligible for GA Waiver",VLOOKUP(B70,'AY26-27'!$C:J,8,FALSE))</f>
        <v>439</v>
      </c>
      <c r="H70" s="2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546</v>
      </c>
      <c r="C71" s="2">
        <f>VLOOKUP(B71,'AY26-27'!C:F,4,FALSE)</f>
        <v>1084</v>
      </c>
      <c r="D71" s="2">
        <f>VLOOKUP(B71,'AY26-27'!$C:G,5,FALSE)</f>
        <v>2302</v>
      </c>
      <c r="E71" s="2">
        <f>VLOOKUP(B71,'AY26-27'!$C:H,6,FALSE)</f>
        <v>250</v>
      </c>
      <c r="F71" s="2">
        <f>VLOOKUP(B71,'AY26-27'!$C:I,7,FALSE)</f>
        <v>439</v>
      </c>
      <c r="G71" s="2">
        <f>IF(VLOOKUP(B71,'AY26-27'!$C:J,8,FALSE)="N/A","Not Eligible for GA Waiver",VLOOKUP(B71,'AY26-27'!$C:J,8,FALSE))</f>
        <v>439</v>
      </c>
      <c r="H71" s="2" t="str">
        <f>VLOOKUP(B71,'AY26-27'!$C:K,9,FALSE)</f>
        <v>Yes</v>
      </c>
      <c r="I71" s="42" t="str">
        <f>VLOOKUP(B71,'AY26-27'!C:M,11,FALSE)</f>
        <v>Yes</v>
      </c>
    </row>
    <row r="72" spans="2:9" ht="45" x14ac:dyDescent="0.25">
      <c r="B72" s="4" t="s">
        <v>98</v>
      </c>
      <c r="C72" s="2">
        <f>VLOOKUP(B72,'AY26-27'!C:F,4,FALSE)</f>
        <v>925</v>
      </c>
      <c r="D72" s="2">
        <f>VLOOKUP(B72,'AY26-27'!$C:G,5,FALSE)</f>
        <v>925</v>
      </c>
      <c r="E72" s="2">
        <f>VLOOKUP(B72,'AY26-27'!$C:H,6,FALSE)</f>
        <v>0</v>
      </c>
      <c r="F72" s="2">
        <f>VLOOKUP(B72,'AY26-27'!$C:I,7,FALSE)</f>
        <v>0</v>
      </c>
      <c r="G72" s="2" t="str">
        <f>IF(VLOOKUP(B72,'AY26-27'!$C:J,8,FALSE)="N/A","Not Eligible for GA Waiver",VLOOKUP(B72,'AY26-27'!$C:J,8,FALSE))</f>
        <v>Not Eligible for GA Waiver</v>
      </c>
      <c r="H72" s="2" t="str">
        <f>VLOOKUP(B72,'AY26-27'!$C:K,9,FALSE)</f>
        <v>No</v>
      </c>
      <c r="I72" s="42" t="str">
        <f>VLOOKUP(B72,'AY26-27'!C:M,11,FALSE)</f>
        <v>62+ Waiver Not Eligible; Other Waviers Capped at Grad In-State Full-time Tuition Rate</v>
      </c>
    </row>
    <row r="73" spans="2:9" x14ac:dyDescent="0.25">
      <c r="B73" s="4" t="s">
        <v>547</v>
      </c>
      <c r="C73" s="2">
        <f>VLOOKUP(B73,'AY26-27'!C:F,4,FALSE)</f>
        <v>1084</v>
      </c>
      <c r="D73" s="2">
        <f>VLOOKUP(B73,'AY26-27'!$C:G,5,FALSE)</f>
        <v>2302</v>
      </c>
      <c r="E73" s="2">
        <f>VLOOKUP(B73,'AY26-27'!$C:H,6,FALSE)</f>
        <v>1238</v>
      </c>
      <c r="F73" s="2">
        <f>VLOOKUP(B73,'AY26-27'!$C:I,7,FALSE)</f>
        <v>1943</v>
      </c>
      <c r="G73" s="2">
        <f>IF(VLOOKUP(B73,'AY26-27'!$C:J,8,FALSE)="N/A","Not Eligible for GA Waiver",VLOOKUP(B73,'AY26-27'!$C:J,8,FALSE))</f>
        <v>1173</v>
      </c>
      <c r="H73" s="2" t="str">
        <f>VLOOKUP(B73,'AY26-27'!$C:K,9,FALSE)</f>
        <v>Yes</v>
      </c>
      <c r="I73" s="42" t="str">
        <f>VLOOKUP(B73,'AY26-27'!C:M,11,FALSE)</f>
        <v>Yes</v>
      </c>
    </row>
    <row r="74" spans="2:9" x14ac:dyDescent="0.25">
      <c r="B74" s="4" t="s">
        <v>1500</v>
      </c>
      <c r="C74" s="2">
        <f>VLOOKUP(B74,'AY26-27'!C:F,4,FALSE)</f>
        <v>709</v>
      </c>
      <c r="D74" s="2">
        <f>VLOOKUP(B74,'AY26-27'!$C:G,5,FALSE)</f>
        <v>709</v>
      </c>
      <c r="E74" s="2">
        <f>VLOOKUP(B74,'AY26-27'!$C:H,6,FALSE)</f>
        <v>926</v>
      </c>
      <c r="F74" s="2">
        <f>VLOOKUP(B74,'AY26-27'!$C:I,7,FALSE)</f>
        <v>1339</v>
      </c>
      <c r="G74" s="2" t="str">
        <f>IF(VLOOKUP(B74,'AY26-27'!$C:J,8,FALSE)="N/A","Not Eligible for GA Waiver",VLOOKUP(B74,'AY26-27'!$C:J,8,FALSE))</f>
        <v>Not Eligible for GA Waiver</v>
      </c>
      <c r="H74" s="2" t="str">
        <f>VLOOKUP(B74,'AY26-27'!$C:K,9,FALSE)</f>
        <v>Yes</v>
      </c>
      <c r="I74" s="42" t="str">
        <f>VLOOKUP(B74,'AY26-27'!C:M,11,FALSE)</f>
        <v>Yes</v>
      </c>
    </row>
    <row r="75" spans="2:9" ht="45" x14ac:dyDescent="0.25">
      <c r="B75" s="4" t="s">
        <v>137</v>
      </c>
      <c r="C75" s="2">
        <f>VLOOKUP(B75,'AY26-27'!C:F,4,FALSE)</f>
        <v>925</v>
      </c>
      <c r="D75" s="2">
        <f>VLOOKUP(B75,'AY26-27'!$C:G,5,FALSE)</f>
        <v>925</v>
      </c>
      <c r="E75" s="2">
        <f>VLOOKUP(B75,'AY26-27'!$C:H,6,FALSE)</f>
        <v>0</v>
      </c>
      <c r="F75" s="2">
        <f>VLOOKUP(B75,'AY26-27'!$C:I,7,FALSE)</f>
        <v>0</v>
      </c>
      <c r="G75" s="2" t="str">
        <f>IF(VLOOKUP(B75,'AY26-27'!$C:J,8,FALSE)="N/A","Not Eligible for GA Waiver",VLOOKUP(B75,'AY26-27'!$C:J,8,FALSE))</f>
        <v>Not Eligible for GA Waiver</v>
      </c>
      <c r="H75" s="2" t="str">
        <f>VLOOKUP(B75,'AY26-27'!$C:K,9,FALSE)</f>
        <v>No</v>
      </c>
      <c r="I75" s="42" t="str">
        <f>VLOOKUP(B75,'AY26-27'!C:M,11,FALSE)</f>
        <v>62+ Waiver Not Eligible; Other Waviers Capped at Grad In-State Full-time Tuition Rate</v>
      </c>
    </row>
    <row r="76" spans="2:9" ht="45" x14ac:dyDescent="0.25">
      <c r="B76" s="4" t="s">
        <v>191</v>
      </c>
      <c r="C76" s="2">
        <f>VLOOKUP(B76,'AY26-27'!C:F,4,FALSE)</f>
        <v>925</v>
      </c>
      <c r="D76" s="2">
        <f>VLOOKUP(B76,'AY26-27'!$C:G,5,FALSE)</f>
        <v>925</v>
      </c>
      <c r="E76" s="2">
        <f>VLOOKUP(B76,'AY26-27'!$C:H,6,FALSE)</f>
        <v>0</v>
      </c>
      <c r="F76" s="2">
        <f>VLOOKUP(B76,'AY26-27'!$C:I,7,FALSE)</f>
        <v>0</v>
      </c>
      <c r="G76" s="2" t="str">
        <f>IF(VLOOKUP(B76,'AY26-27'!$C:J,8,FALSE)="N/A","Not Eligible for GA Waiver",VLOOKUP(B76,'AY26-27'!$C:J,8,FALSE))</f>
        <v>Not Eligible for GA Waiver</v>
      </c>
      <c r="H76" s="2" t="str">
        <f>VLOOKUP(B76,'AY26-27'!$C:K,9,FALSE)</f>
        <v>No</v>
      </c>
      <c r="I76" s="42" t="str">
        <f>VLOOKUP(B76,'AY26-27'!C:M,11,FALSE)</f>
        <v>62+ Waiver Not Eligible; Other Waviers Capped at Grad In-State Full-time Tuition Rate</v>
      </c>
    </row>
    <row r="77" spans="2:9" x14ac:dyDescent="0.25">
      <c r="B77" s="4" t="s">
        <v>200</v>
      </c>
      <c r="C77" s="2">
        <f>VLOOKUP(B77,'AY26-27'!C:F,4,FALSE)</f>
        <v>1084</v>
      </c>
      <c r="D77" s="2">
        <f>VLOOKUP(B77,'AY26-27'!$C:G,5,FALSE)</f>
        <v>2302</v>
      </c>
      <c r="E77" s="2">
        <f>VLOOKUP(B77,'AY26-27'!$C:H,6,FALSE)</f>
        <v>250</v>
      </c>
      <c r="F77" s="2">
        <f>VLOOKUP(B77,'AY26-27'!$C:I,7,FALSE)</f>
        <v>439</v>
      </c>
      <c r="G77" s="2">
        <f>IF(VLOOKUP(B77,'AY26-27'!$C:J,8,FALSE)="N/A","Not Eligible for GA Waiver",VLOOKUP(B77,'AY26-27'!$C:J,8,FALSE))</f>
        <v>439</v>
      </c>
      <c r="H77" s="2" t="str">
        <f>VLOOKUP(B77,'AY26-27'!$C:K,9,FALSE)</f>
        <v>Yes</v>
      </c>
      <c r="I77" s="42" t="str">
        <f>VLOOKUP(B77,'AY26-27'!C:M,11,FALSE)</f>
        <v>Yes</v>
      </c>
    </row>
    <row r="78" spans="2:9" ht="45" x14ac:dyDescent="0.25">
      <c r="B78" s="4" t="s">
        <v>204</v>
      </c>
      <c r="C78" s="2">
        <f>VLOOKUP(B78,'AY26-27'!C:F,4,FALSE)</f>
        <v>925</v>
      </c>
      <c r="D78" s="2">
        <f>VLOOKUP(B78,'AY26-27'!$C:G,5,FALSE)</f>
        <v>925</v>
      </c>
      <c r="E78" s="2">
        <f>VLOOKUP(B78,'AY26-27'!$C:H,6,FALSE)</f>
        <v>0</v>
      </c>
      <c r="F78" s="2">
        <f>VLOOKUP(B78,'AY26-27'!$C:I,7,FALSE)</f>
        <v>0</v>
      </c>
      <c r="G78" s="2" t="str">
        <f>IF(VLOOKUP(B78,'AY26-27'!$C:J,8,FALSE)="N/A","Not Eligible for GA Waiver",VLOOKUP(B78,'AY26-27'!$C:J,8,FALSE))</f>
        <v>Not Eligible for GA Waiver</v>
      </c>
      <c r="H78" s="2" t="str">
        <f>VLOOKUP(B78,'AY26-27'!$C:K,9,FALSE)</f>
        <v>No</v>
      </c>
      <c r="I78" s="42" t="str">
        <f>VLOOKUP(B78,'AY26-27'!C:M,11,FALSE)</f>
        <v>62+ Waiver Not Eligible; Other Waviers Capped at Grad In-State Full-time Tuition Rate</v>
      </c>
    </row>
    <row r="79" spans="2:9" ht="45" x14ac:dyDescent="0.25">
      <c r="B79" s="4" t="s">
        <v>227</v>
      </c>
      <c r="C79" s="2">
        <f>VLOOKUP(B79,'AY26-27'!C:F,4,FALSE)</f>
        <v>925</v>
      </c>
      <c r="D79" s="2">
        <f>VLOOKUP(B79,'AY26-27'!$C:G,5,FALSE)</f>
        <v>925</v>
      </c>
      <c r="E79" s="2">
        <f>VLOOKUP(B79,'AY26-27'!$C:H,6,FALSE)</f>
        <v>0</v>
      </c>
      <c r="F79" s="2">
        <f>VLOOKUP(B79,'AY26-27'!$C:I,7,FALSE)</f>
        <v>0</v>
      </c>
      <c r="G79" s="2" t="str">
        <f>IF(VLOOKUP(B79,'AY26-27'!$C:J,8,FALSE)="N/A","Not Eligible for GA Waiver",VLOOKUP(B79,'AY26-27'!$C:J,8,FALSE))</f>
        <v>Not Eligible for GA Waiver</v>
      </c>
      <c r="H79" s="2" t="str">
        <f>VLOOKUP(B79,'AY26-27'!$C:K,9,FALSE)</f>
        <v>No</v>
      </c>
      <c r="I79" s="42" t="str">
        <f>VLOOKUP(B79,'AY26-27'!C:M,11,FALSE)</f>
        <v>62+ Waiver Not Eligible; Other Waviers Capped at Grad In-State Full-time Tuition Rate</v>
      </c>
    </row>
    <row r="80" spans="2:9" x14ac:dyDescent="0.25">
      <c r="B80" s="8" t="s">
        <v>518</v>
      </c>
      <c r="C80" s="2">
        <f>VLOOKUP(B80,'AY26-27'!C:F,4,FALSE)</f>
        <v>1084</v>
      </c>
      <c r="D80" s="2">
        <f>VLOOKUP(B80,'AY26-27'!$C:G,5,FALSE)</f>
        <v>2302</v>
      </c>
      <c r="E80" s="2">
        <f>VLOOKUP(B80,'AY26-27'!$C:H,6,FALSE)</f>
        <v>1238</v>
      </c>
      <c r="F80" s="2">
        <f>VLOOKUP(B80,'AY26-27'!$C:I,7,FALSE)</f>
        <v>1943</v>
      </c>
      <c r="G80" s="2">
        <f>IF(VLOOKUP(B80,'AY26-27'!$C:J,8,FALSE)="N/A","Not Eligible for GA Waiver",VLOOKUP(B80,'AY26-27'!$C:J,8,FALSE))</f>
        <v>1173</v>
      </c>
      <c r="H80" s="2" t="str">
        <f>VLOOKUP(B80,'AY26-27'!$C:K,9,FALSE)</f>
        <v>Yes</v>
      </c>
      <c r="I80" s="42" t="str">
        <f>VLOOKUP(B80,'AY26-27'!C:M,11,FALSE)</f>
        <v>Yes</v>
      </c>
    </row>
    <row r="81" spans="2:9" x14ac:dyDescent="0.25">
      <c r="B81" s="4" t="s">
        <v>233</v>
      </c>
      <c r="C81" s="2">
        <f>VLOOKUP(B81,'AY26-27'!C:F,4,FALSE)</f>
        <v>1084</v>
      </c>
      <c r="D81" s="2">
        <f>VLOOKUP(B81,'AY26-27'!$C:G,5,FALSE)</f>
        <v>2302</v>
      </c>
      <c r="E81" s="2">
        <f>VLOOKUP(B81,'AY26-27'!$C:H,6,FALSE)</f>
        <v>1238</v>
      </c>
      <c r="F81" s="2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2" t="str">
        <f>VLOOKUP(B81,'AY26-27'!$C:K,9,FALSE)</f>
        <v>Yes</v>
      </c>
      <c r="I81" s="42" t="str">
        <f>VLOOKUP(B81,'AY26-27'!C:M,11,FALSE)</f>
        <v>Yes</v>
      </c>
    </row>
    <row r="82" spans="2:9" ht="45" x14ac:dyDescent="0.25">
      <c r="B82" s="4" t="s">
        <v>243</v>
      </c>
      <c r="C82" s="2">
        <f>VLOOKUP(B82,'AY26-27'!C:F,4,FALSE)</f>
        <v>925</v>
      </c>
      <c r="D82" s="2">
        <f>VLOOKUP(B82,'AY26-27'!$C:G,5,FALSE)</f>
        <v>925</v>
      </c>
      <c r="E82" s="2">
        <f>VLOOKUP(B82,'AY26-27'!$C:H,6,FALSE)</f>
        <v>0</v>
      </c>
      <c r="F82" s="2">
        <f>VLOOKUP(B82,'AY26-27'!$C:I,7,FALSE)</f>
        <v>0</v>
      </c>
      <c r="G82" s="2" t="str">
        <f>IF(VLOOKUP(B82,'AY26-27'!$C:J,8,FALSE)="N/A","Not Eligible for GA Waiver",VLOOKUP(B82,'AY26-27'!$C:J,8,FALSE))</f>
        <v>Not Eligible for GA Waiver</v>
      </c>
      <c r="H82" s="2" t="str">
        <f>VLOOKUP(B82,'AY26-27'!$C:K,9,FALSE)</f>
        <v>No</v>
      </c>
      <c r="I82" s="42" t="str">
        <f>VLOOKUP(B82,'AY26-27'!C:M,11,FALSE)</f>
        <v>62+ Waiver Not Eligible; Other Waviers Capped at Grad In-State Full-time Tuition Rate</v>
      </c>
    </row>
    <row r="83" spans="2:9" x14ac:dyDescent="0.25">
      <c r="B83" s="4" t="s">
        <v>264</v>
      </c>
      <c r="C83" s="2">
        <f>VLOOKUP(B83,'AY26-27'!C:F,4,FALSE)</f>
        <v>1084</v>
      </c>
      <c r="D83" s="2">
        <f>VLOOKUP(B83,'AY26-27'!$C:G,5,FALSE)</f>
        <v>2302</v>
      </c>
      <c r="E83" s="2">
        <f>VLOOKUP(B83,'AY26-27'!$C:H,6,FALSE)</f>
        <v>1238</v>
      </c>
      <c r="F83" s="2">
        <f>VLOOKUP(B83,'AY26-27'!$C:I,7,FALSE)</f>
        <v>1943</v>
      </c>
      <c r="G83" s="2">
        <f>IF(VLOOKUP(B83,'AY26-27'!$C:J,8,FALSE)="N/A","Not Eligible for GA Waiver",VLOOKUP(B83,'AY26-27'!$C:J,8,FALSE))</f>
        <v>1173</v>
      </c>
      <c r="H83" s="2" t="str">
        <f>VLOOKUP(B83,'AY26-27'!$C:K,9,FALSE)</f>
        <v>Yes</v>
      </c>
      <c r="I83" s="42" t="str">
        <f>VLOOKUP(B83,'AY26-27'!C:M,11,FALSE)</f>
        <v>Yes</v>
      </c>
    </row>
    <row r="84" spans="2:9" ht="30" x14ac:dyDescent="0.25">
      <c r="B84" s="8" t="s">
        <v>295</v>
      </c>
      <c r="C84" s="2">
        <f>VLOOKUP(B84,'AY26-27'!C:F,4,FALSE)</f>
        <v>1250</v>
      </c>
      <c r="D84" s="2">
        <f>VLOOKUP(B84,'AY26-27'!$C:G,5,FALSE)</f>
        <v>1250</v>
      </c>
      <c r="E84" s="2">
        <f>VLOOKUP(B84,'AY26-27'!$C:H,6,FALSE)</f>
        <v>0</v>
      </c>
      <c r="F84" s="2">
        <f>VLOOKUP(B84,'AY26-27'!$C:I,7,FALSE)</f>
        <v>0</v>
      </c>
      <c r="G84" s="2" t="str">
        <f>IF(VLOOKUP(B84,'AY26-27'!$C:J,8,FALSE)="N/A","Not Eligible for GA Waiver",VLOOKUP(B84,'AY26-27'!$C:J,8,FALSE))</f>
        <v>Not Eligible for GA Waiver</v>
      </c>
      <c r="H84" s="2" t="str">
        <f>VLOOKUP(B84,'AY26-27'!$C:K,9,FALSE)</f>
        <v>No</v>
      </c>
      <c r="I84" s="42" t="str">
        <f>VLOOKUP(B84,'AY26-27'!C:M,11,FALSE)</f>
        <v>Yes - Waiver Amount Capped at Grad In-State Full-time Tuition Rate</v>
      </c>
    </row>
    <row r="85" spans="2:9" x14ac:dyDescent="0.25">
      <c r="B85" s="4" t="s">
        <v>1506</v>
      </c>
      <c r="C85" s="2">
        <f>VLOOKUP(B85,'AY26-27'!C:F,4,FALSE)</f>
        <v>709</v>
      </c>
      <c r="D85" s="2">
        <f>VLOOKUP(B85,'AY26-27'!$C:G,5,FALSE)</f>
        <v>709</v>
      </c>
      <c r="E85" s="2">
        <f>VLOOKUP(B85,'AY26-27'!$C:H,6,FALSE)</f>
        <v>1238</v>
      </c>
      <c r="F85" s="2">
        <f>VLOOKUP(B85,'AY26-27'!$C:I,7,FALSE)</f>
        <v>1339</v>
      </c>
      <c r="G85" s="2" t="str">
        <f>IF(VLOOKUP(B85,'AY26-27'!$C:J,8,FALSE)="N/A","Not Eligible for GA Waiver",VLOOKUP(B85,'AY26-27'!$C:J,8,FALSE))</f>
        <v>Not Eligible for GA Waiver</v>
      </c>
      <c r="H85" s="2" t="str">
        <f>VLOOKUP(B85,'AY26-27'!$C:K,9,FALSE)</f>
        <v>Yes</v>
      </c>
      <c r="I85" s="42" t="str">
        <f>VLOOKUP(B85,'AY26-27'!C:M,11,FALSE)</f>
        <v>Yes</v>
      </c>
    </row>
    <row r="86" spans="2:9" ht="30" x14ac:dyDescent="0.25">
      <c r="B86" s="4" t="s">
        <v>1507</v>
      </c>
      <c r="C86" s="2">
        <f>VLOOKUP(B86,'AY26-27'!C:F,4,FALSE)</f>
        <v>1200</v>
      </c>
      <c r="D86" s="2">
        <f>VLOOKUP(B86,'AY26-27'!$C:G,5,FALSE)</f>
        <v>1200</v>
      </c>
      <c r="E86" s="2">
        <f>VLOOKUP(B86,'AY26-27'!$C:H,6,FALSE)</f>
        <v>0</v>
      </c>
      <c r="F86" s="2">
        <f>VLOOKUP(B86,'AY26-27'!$C:I,7,FALSE)</f>
        <v>0</v>
      </c>
      <c r="G86" s="2" t="str">
        <f>IF(VLOOKUP(B86,'AY26-27'!$C:J,8,FALSE)="N/A","Not Eligible for GA Waiver",VLOOKUP(B86,'AY26-27'!$C:J,8,FALSE))</f>
        <v>Not Eligible for GA Waiver</v>
      </c>
      <c r="H86" s="2" t="str">
        <f>VLOOKUP(B86,'AY26-27'!$C:K,9,FALSE)</f>
        <v>No</v>
      </c>
      <c r="I86" s="42" t="str">
        <f>VLOOKUP(B86,'AY26-27'!C:M,11,FALSE)</f>
        <v>Yes - Waiver Amount Capped at Grad In-State Full-time Tuition Rate</v>
      </c>
    </row>
    <row r="87" spans="2:9" ht="30" x14ac:dyDescent="0.25">
      <c r="B87" s="4" t="s">
        <v>1508</v>
      </c>
      <c r="C87" s="2">
        <f>VLOOKUP(B87,'AY26-27'!C:F,4,FALSE)</f>
        <v>1200</v>
      </c>
      <c r="D87" s="2">
        <f>VLOOKUP(B87,'AY26-27'!$C:G,5,FALSE)</f>
        <v>1200</v>
      </c>
      <c r="E87" s="2">
        <f>VLOOKUP(B87,'AY26-27'!$C:H,6,FALSE)</f>
        <v>0</v>
      </c>
      <c r="F87" s="2">
        <f>VLOOKUP(B87,'AY26-27'!$C:I,7,FALSE)</f>
        <v>0</v>
      </c>
      <c r="G87" s="2" t="str">
        <f>IF(VLOOKUP(B87,'AY26-27'!$C:J,8,FALSE)="N/A","Not Eligible for GA Waiver",VLOOKUP(B87,'AY26-27'!$C:J,8,FALSE))</f>
        <v>Not Eligible for GA Waiver</v>
      </c>
      <c r="H87" s="2" t="str">
        <f>VLOOKUP(B87,'AY26-27'!$C:K,9,FALSE)</f>
        <v>No</v>
      </c>
      <c r="I87" s="42" t="str">
        <f>VLOOKUP(B87,'AY26-27'!C:M,11,FALSE)</f>
        <v>Yes - Waiver Amount Capped at Grad In-State Full-time Tuition Rate</v>
      </c>
    </row>
    <row r="88" spans="2:9" ht="45" x14ac:dyDescent="0.25">
      <c r="B88" s="4" t="s">
        <v>397</v>
      </c>
      <c r="C88" s="2">
        <f>VLOOKUP(B88,'AY26-27'!C:F,4,FALSE)</f>
        <v>1000</v>
      </c>
      <c r="D88" s="2">
        <f>VLOOKUP(B88,'AY26-27'!$C:G,5,FALSE)</f>
        <v>1000</v>
      </c>
      <c r="E88" s="2">
        <f>VLOOKUP(B88,'AY26-27'!$C:H,6,FALSE)</f>
        <v>0</v>
      </c>
      <c r="F88" s="2">
        <f>VLOOKUP(B88,'AY26-27'!$C:I,7,FALSE)</f>
        <v>0</v>
      </c>
      <c r="G88" s="2" t="str">
        <f>IF(VLOOKUP(B88,'AY26-27'!$C:J,8,FALSE)="N/A","Not Eligible for GA Waiver",VLOOKUP(B88,'AY26-27'!$C:J,8,FALSE))</f>
        <v>Not Eligible for GA Waiver</v>
      </c>
      <c r="H88" s="2" t="str">
        <f>VLOOKUP(B88,'AY26-27'!$C:K,9,FALSE)</f>
        <v>No</v>
      </c>
      <c r="I88" s="42" t="str">
        <f>VLOOKUP(B88,'AY26-27'!C:M,11,FALSE)</f>
        <v>62+ Waiver Not Eligible; Other Waviers Capped at Grad In-State Full-time Tuition Rate</v>
      </c>
    </row>
    <row r="89" spans="2:9" ht="30" x14ac:dyDescent="0.25">
      <c r="B89" s="4" t="s">
        <v>1509</v>
      </c>
      <c r="C89" s="2">
        <f>VLOOKUP(B89,'AY26-27'!C:F,4,FALSE)</f>
        <v>1200</v>
      </c>
      <c r="D89" s="2">
        <f>VLOOKUP(B89,'AY26-27'!$C:G,5,FALSE)</f>
        <v>1200</v>
      </c>
      <c r="E89" s="2">
        <f>VLOOKUP(B89,'AY26-27'!$C:H,6,FALSE)</f>
        <v>0</v>
      </c>
      <c r="F89" s="2">
        <f>VLOOKUP(B89,'AY26-27'!$C:I,7,FALSE)</f>
        <v>0</v>
      </c>
      <c r="G89" s="2" t="str">
        <f>IF(VLOOKUP(B89,'AY26-27'!$C:J,8,FALSE)="N/A","Not Eligible for GA Waiver",VLOOKUP(B89,'AY26-27'!$C:J,8,FALSE))</f>
        <v>Not Eligible for GA Waiver</v>
      </c>
      <c r="H89" s="2" t="str">
        <f>VLOOKUP(B89,'AY26-27'!$C:K,9,FALSE)</f>
        <v>No</v>
      </c>
      <c r="I89" s="42" t="str">
        <f>VLOOKUP(B89,'AY26-27'!C:M,11,FALSE)</f>
        <v>Yes - Waiver Amount Capped at Grad In-State Full-time Tuition Rate</v>
      </c>
    </row>
    <row r="90" spans="2:9" ht="45" x14ac:dyDescent="0.25">
      <c r="B90" s="4" t="s">
        <v>419</v>
      </c>
      <c r="C90" s="2">
        <f>VLOOKUP(B90,'AY26-27'!C:F,4,FALSE)</f>
        <v>1000</v>
      </c>
      <c r="D90" s="2">
        <f>VLOOKUP(B90,'AY26-27'!$C:G,5,FALSE)</f>
        <v>1000</v>
      </c>
      <c r="E90" s="2">
        <f>VLOOKUP(B90,'AY26-27'!$C:H,6,FALSE)</f>
        <v>0</v>
      </c>
      <c r="F90" s="2">
        <f>VLOOKUP(B90,'AY26-27'!$C:I,7,FALSE)</f>
        <v>0</v>
      </c>
      <c r="G90" s="2" t="str">
        <f>IF(VLOOKUP(B90,'AY26-27'!$C:J,8,FALSE)="N/A","Not Eligible for GA Waiver",VLOOKUP(B90,'AY26-27'!$C:J,8,FALSE))</f>
        <v>Not Eligible for GA Waiver</v>
      </c>
      <c r="H90" s="2" t="str">
        <f>VLOOKUP(B90,'AY26-27'!$C:K,9,FALSE)</f>
        <v>No</v>
      </c>
      <c r="I90" s="42" t="str">
        <f>VLOOKUP(B90,'AY26-27'!C:M,11,FALSE)</f>
        <v>62+ Waiver Not Eligible; Other Waviers Capped at Grad In-State Full-time Tuition Rate</v>
      </c>
    </row>
    <row r="91" spans="2:9" x14ac:dyDescent="0.25">
      <c r="B91" s="4" t="s">
        <v>1515</v>
      </c>
      <c r="C91" s="2">
        <f>VLOOKUP(B91,'AY26-27'!C:F,4,FALSE)</f>
        <v>709</v>
      </c>
      <c r="D91" s="2">
        <f>VLOOKUP(B91,'AY26-27'!$C:G,5,FALSE)</f>
        <v>709</v>
      </c>
      <c r="E91" s="2">
        <f>VLOOKUP(B91,'AY26-27'!$C:H,6,FALSE)</f>
        <v>2738</v>
      </c>
      <c r="F91" s="2">
        <f>VLOOKUP(B91,'AY26-27'!$C:I,7,FALSE)</f>
        <v>3443</v>
      </c>
      <c r="G91" s="2" t="str">
        <f>IF(VLOOKUP(B91,'AY26-27'!$C:J,8,FALSE)="N/A","Not Eligible for GA Waiver",VLOOKUP(B91,'AY26-27'!$C:J,8,FALSE))</f>
        <v>Not Eligible for GA Waiver</v>
      </c>
      <c r="H91" s="2" t="str">
        <f>VLOOKUP(B91,'AY26-27'!$C:K,9,FALSE)</f>
        <v>Yes</v>
      </c>
      <c r="I91" s="42" t="str">
        <f>VLOOKUP(B91,'AY26-27'!C:M,11,FALSE)</f>
        <v>Yes</v>
      </c>
    </row>
    <row r="92" spans="2:9" x14ac:dyDescent="0.25">
      <c r="B92" s="4" t="s">
        <v>454</v>
      </c>
      <c r="C92" s="2">
        <f>VLOOKUP(B92,'AY26-27'!C:F,4,FALSE)</f>
        <v>1084</v>
      </c>
      <c r="D92" s="2">
        <f>VLOOKUP(B92,'AY26-27'!$C:G,5,FALSE)</f>
        <v>2302</v>
      </c>
      <c r="E92" s="2">
        <f>VLOOKUP(B92,'AY26-27'!$C:H,6,FALSE)</f>
        <v>250</v>
      </c>
      <c r="F92" s="2">
        <f>VLOOKUP(B92,'AY26-27'!$C:I,7,FALSE)</f>
        <v>439</v>
      </c>
      <c r="G92" s="2">
        <f>IF(VLOOKUP(B92,'AY26-27'!$C:J,8,FALSE)="N/A","Not Eligible for GA Waiver",VLOOKUP(B92,'AY26-27'!$C:J,8,FALSE))</f>
        <v>439</v>
      </c>
      <c r="H92" s="2" t="str">
        <f>VLOOKUP(B92,'AY26-27'!$C:K,9,FALSE)</f>
        <v>Yes</v>
      </c>
      <c r="I92" s="42" t="str">
        <f>VLOOKUP(B92,'AY26-27'!C:M,11,FALSE)</f>
        <v>Yes</v>
      </c>
    </row>
    <row r="93" spans="2:9" ht="45" x14ac:dyDescent="0.25">
      <c r="B93" s="5" t="s">
        <v>490</v>
      </c>
      <c r="C93" s="6">
        <f>VLOOKUP(B93,'AY26-27'!C:F,4,FALSE)</f>
        <v>925</v>
      </c>
      <c r="D93" s="6">
        <f>VLOOKUP(B93,'AY26-27'!$C:G,5,FALSE)</f>
        <v>925</v>
      </c>
      <c r="E93" s="6">
        <f>VLOOKUP(B93,'AY26-27'!$C:H,6,FALSE)</f>
        <v>0</v>
      </c>
      <c r="F93" s="6">
        <f>VLOOKUP(B93,'AY26-27'!$C:I,7,FALSE)</f>
        <v>0</v>
      </c>
      <c r="G93" s="6" t="str">
        <f>IF(VLOOKUP(B93,'AY26-27'!$C:J,8,FALSE)="N/A","Not Eligible for GA Waiver",VLOOKUP(B93,'AY26-27'!$C:J,8,FALSE))</f>
        <v>Not Eligible for GA Waiver</v>
      </c>
      <c r="H93" s="6" t="str">
        <f>VLOOKUP(B93,'AY26-27'!$C:K,9,FALSE)</f>
        <v>No</v>
      </c>
      <c r="I93" s="41" t="str">
        <f>VLOOKUP(B93,'AY26-27'!C:M,11,FALSE)</f>
        <v>62+ Waiver Not Eligible; Other Waviers Capped at Grad In-State Full-time Tuition Rate</v>
      </c>
    </row>
    <row r="96" spans="2:9" ht="30.75" x14ac:dyDescent="0.3">
      <c r="B96" s="16" t="s">
        <v>130</v>
      </c>
      <c r="C96" s="37" t="s">
        <v>521</v>
      </c>
      <c r="D96" s="37" t="s">
        <v>522</v>
      </c>
      <c r="E96" s="37" t="s">
        <v>523</v>
      </c>
      <c r="F96" s="37" t="s">
        <v>524</v>
      </c>
      <c r="G96" s="37" t="s">
        <v>528</v>
      </c>
      <c r="H96" s="37" t="s">
        <v>532</v>
      </c>
      <c r="I96" s="34" t="s">
        <v>1546</v>
      </c>
    </row>
    <row r="97" spans="2:9" x14ac:dyDescent="0.25">
      <c r="B97" s="4" t="s">
        <v>129</v>
      </c>
      <c r="C97" s="2">
        <f>VLOOKUP(B97,'AY26-27'!C:F,4,FALSE)</f>
        <v>1084</v>
      </c>
      <c r="D97" s="2">
        <f>VLOOKUP(B97,'AY26-27'!$C:G,5,FALSE)</f>
        <v>2302</v>
      </c>
      <c r="E97" s="2">
        <f>VLOOKUP(B97,'AY26-27'!$C:H,6,FALSE)</f>
        <v>1238</v>
      </c>
      <c r="F97" s="2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2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139</v>
      </c>
      <c r="C98" s="2">
        <f>VLOOKUP(B98,'AY26-27'!C:F,4,FALSE)</f>
        <v>1084</v>
      </c>
      <c r="D98" s="2">
        <f>VLOOKUP(B98,'AY26-27'!$C:G,5,FALSE)</f>
        <v>2302</v>
      </c>
      <c r="E98" s="2">
        <f>VLOOKUP(B98,'AY26-27'!$C:H,6,FALSE)</f>
        <v>1238</v>
      </c>
      <c r="F98" s="2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2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4" t="s">
        <v>1504</v>
      </c>
      <c r="C99" s="2">
        <f>VLOOKUP(B99,'AY26-27'!C:F,4,FALSE)</f>
        <v>1084</v>
      </c>
      <c r="D99" s="2">
        <f>VLOOKUP(B99,'AY26-27'!$C:G,5,FALSE)</f>
        <v>2302</v>
      </c>
      <c r="E99" s="2">
        <f>VLOOKUP(B99,'AY26-27'!$C:H,6,FALSE)</f>
        <v>1238</v>
      </c>
      <c r="F99" s="2">
        <f>VLOOKUP(B99,'AY26-27'!$C:I,7,FALSE)</f>
        <v>1943</v>
      </c>
      <c r="G99" s="2">
        <f>IF(VLOOKUP(B99,'AY26-27'!$C:J,8,FALSE)="N/A","Not Eligible for GA Waiver",VLOOKUP(B99,'AY26-27'!$C:J,8,FALSE))</f>
        <v>1173</v>
      </c>
      <c r="H99" s="2" t="str">
        <f>VLOOKUP(B99,'AY26-27'!$C:K,9,FALSE)</f>
        <v>Yes</v>
      </c>
      <c r="I99" s="42" t="str">
        <f>VLOOKUP(B99,'AY26-27'!C:M,11,FALSE)</f>
        <v>Yes</v>
      </c>
    </row>
    <row r="100" spans="2:9" x14ac:dyDescent="0.25">
      <c r="B100" s="4" t="s">
        <v>252</v>
      </c>
      <c r="C100" s="2">
        <f>VLOOKUP(B100,'AY26-27'!C:F,4,FALSE)</f>
        <v>1084</v>
      </c>
      <c r="D100" s="2">
        <f>VLOOKUP(B100,'AY26-27'!$C:G,5,FALSE)</f>
        <v>2302</v>
      </c>
      <c r="E100" s="2">
        <f>VLOOKUP(B100,'AY26-27'!$C:H,6,FALSE)</f>
        <v>1238</v>
      </c>
      <c r="F100" s="2">
        <f>VLOOKUP(B100,'AY26-27'!$C:I,7,FALSE)</f>
        <v>1943</v>
      </c>
      <c r="G100" s="2">
        <f>IF(VLOOKUP(B100,'AY26-27'!$C:J,8,FALSE)="N/A","Not Eligible for GA Waiver",VLOOKUP(B100,'AY26-27'!$C:J,8,FALSE))</f>
        <v>1173</v>
      </c>
      <c r="H100" s="2" t="str">
        <f>VLOOKUP(B100,'AY26-27'!$C:K,9,FALSE)</f>
        <v>Yes</v>
      </c>
      <c r="I100" s="42" t="str">
        <f>VLOOKUP(B100,'AY26-27'!C:M,11,FALSE)</f>
        <v>Yes</v>
      </c>
    </row>
    <row r="101" spans="2:9" x14ac:dyDescent="0.25">
      <c r="B101" s="4" t="s">
        <v>287</v>
      </c>
      <c r="C101" s="2">
        <f>VLOOKUP(B101,'AY26-27'!C:F,4,FALSE)</f>
        <v>1084</v>
      </c>
      <c r="D101" s="2">
        <f>VLOOKUP(B101,'AY26-27'!$C:G,5,FALSE)</f>
        <v>2302</v>
      </c>
      <c r="E101" s="2">
        <f>VLOOKUP(B101,'AY26-27'!$C:H,6,FALSE)</f>
        <v>1238</v>
      </c>
      <c r="F101" s="2">
        <f>VLOOKUP(B101,'AY26-27'!$C:I,7,FALSE)</f>
        <v>1943</v>
      </c>
      <c r="G101" s="2">
        <f>IF(VLOOKUP(B101,'AY26-27'!$C:J,8,FALSE)="N/A","Not Eligible for GA Waiver",VLOOKUP(B101,'AY26-27'!$C:J,8,FALSE))</f>
        <v>1173</v>
      </c>
      <c r="H101" s="2" t="str">
        <f>VLOOKUP(B101,'AY26-27'!$C:K,9,FALSE)</f>
        <v>Yes</v>
      </c>
      <c r="I101" s="42" t="str">
        <f>VLOOKUP(B101,'AY26-27'!C:M,11,FALSE)</f>
        <v>Yes</v>
      </c>
    </row>
    <row r="102" spans="2:9" x14ac:dyDescent="0.25">
      <c r="B102" s="4" t="s">
        <v>293</v>
      </c>
      <c r="C102" s="2">
        <f>VLOOKUP(B102,'AY26-27'!C:F,4,FALSE)</f>
        <v>1084</v>
      </c>
      <c r="D102" s="2">
        <f>VLOOKUP(B102,'AY26-27'!$C:G,5,FALSE)</f>
        <v>2302</v>
      </c>
      <c r="E102" s="2">
        <f>VLOOKUP(B102,'AY26-27'!$C:H,6,FALSE)</f>
        <v>1238</v>
      </c>
      <c r="F102" s="2">
        <f>VLOOKUP(B102,'AY26-27'!$C:I,7,FALSE)</f>
        <v>1943</v>
      </c>
      <c r="G102" s="2">
        <f>IF(VLOOKUP(B102,'AY26-27'!$C:J,8,FALSE)="N/A","Not Eligible for GA Waiver",VLOOKUP(B102,'AY26-27'!$C:J,8,FALSE))</f>
        <v>1173</v>
      </c>
      <c r="H102" s="2" t="str">
        <f>VLOOKUP(B102,'AY26-27'!$C:K,9,FALSE)</f>
        <v>Yes</v>
      </c>
      <c r="I102" s="42" t="str">
        <f>VLOOKUP(B102,'AY26-27'!C:M,11,FALSE)</f>
        <v>Yes</v>
      </c>
    </row>
    <row r="103" spans="2:9" x14ac:dyDescent="0.25">
      <c r="B103" s="5" t="s">
        <v>495</v>
      </c>
      <c r="C103" s="6">
        <f>VLOOKUP(B103,'AY26-27'!C:F,4,FALSE)</f>
        <v>1084</v>
      </c>
      <c r="D103" s="6">
        <f>VLOOKUP(B103,'AY26-27'!$C:G,5,FALSE)</f>
        <v>2302</v>
      </c>
      <c r="E103" s="6">
        <f>VLOOKUP(B103,'AY26-27'!$C:H,6,FALSE)</f>
        <v>1238</v>
      </c>
      <c r="F103" s="6">
        <f>VLOOKUP(B103,'AY26-27'!$C:I,7,FALSE)</f>
        <v>1943</v>
      </c>
      <c r="G103" s="6">
        <f>IF(VLOOKUP(B103,'AY26-27'!$C:J,8,FALSE)="N/A","Not Eligible for GA Waiver",VLOOKUP(B103,'AY26-27'!$C:J,8,FALSE))</f>
        <v>1173</v>
      </c>
      <c r="H103" s="6" t="str">
        <f>VLOOKUP(B103,'AY26-27'!$C:K,9,FALSE)</f>
        <v>Yes</v>
      </c>
      <c r="I103" s="41" t="str">
        <f>VLOOKUP(B103,'AY26-27'!C:M,11,FALSE)</f>
        <v>Yes</v>
      </c>
    </row>
    <row r="106" spans="2:9" ht="30.75" x14ac:dyDescent="0.3">
      <c r="B106" s="16" t="s">
        <v>40</v>
      </c>
      <c r="C106" s="37" t="s">
        <v>521</v>
      </c>
      <c r="D106" s="37" t="s">
        <v>522</v>
      </c>
      <c r="E106" s="37" t="s">
        <v>523</v>
      </c>
      <c r="F106" s="37" t="s">
        <v>524</v>
      </c>
      <c r="G106" s="37" t="s">
        <v>528</v>
      </c>
      <c r="H106" s="37" t="s">
        <v>532</v>
      </c>
      <c r="I106" s="34" t="s">
        <v>1546</v>
      </c>
    </row>
    <row r="107" spans="2:9" x14ac:dyDescent="0.25">
      <c r="B107" s="4" t="s">
        <v>100</v>
      </c>
      <c r="C107" s="2">
        <f>VLOOKUP(B107,'AY26-27'!$C:F,4,FALSE)</f>
        <v>1084</v>
      </c>
      <c r="D107" s="2">
        <f>VLOOKUP(B107,'AY26-27'!$C:G,5,FALSE)</f>
        <v>2302</v>
      </c>
      <c r="E107" s="2">
        <f>VLOOKUP(B107,'AY26-27'!$C:H,6,FALSE)</f>
        <v>1238</v>
      </c>
      <c r="F107" s="2">
        <f>VLOOKUP(B107,'AY26-27'!$C:I,7,FALSE)</f>
        <v>1943</v>
      </c>
      <c r="G107" s="2">
        <f>IF(VLOOKUP(B107,'AY26-27'!$C:J,8,FALSE)="N/A","Not Eligible for GA Waiver",VLOOKUP(B107,'AY26-27'!$C:J,8,FALSE))</f>
        <v>1173</v>
      </c>
      <c r="H107" s="2" t="str">
        <f>VLOOKUP(B107,'AY26-27'!$C:K,9,FALSE)</f>
        <v>Yes</v>
      </c>
      <c r="I107" s="42" t="str">
        <f>VLOOKUP(B107,'AY26-27'!C:M,11,FALSE)</f>
        <v>Yes</v>
      </c>
    </row>
    <row r="108" spans="2:9" ht="45" x14ac:dyDescent="0.25">
      <c r="B108" s="4" t="s">
        <v>206</v>
      </c>
      <c r="C108" s="2">
        <f>VLOOKUP(B108,'AY26-27'!C:F,4,FALSE)</f>
        <v>925</v>
      </c>
      <c r="D108" s="2">
        <f>VLOOKUP(B108,'AY26-27'!$C:G,5,FALSE)</f>
        <v>925</v>
      </c>
      <c r="E108" s="2">
        <f>VLOOKUP(B108,'AY26-27'!$C:H,6,FALSE)</f>
        <v>0</v>
      </c>
      <c r="F108" s="2">
        <f>VLOOKUP(B108,'AY26-27'!$C:I,7,FALSE)</f>
        <v>0</v>
      </c>
      <c r="G108" s="2" t="str">
        <f>IF(VLOOKUP(B108,'AY26-27'!$C:J,8,FALSE)="N/A","Not Eligible for GA Waiver",VLOOKUP(B108,'AY26-27'!$C:J,8,FALSE))</f>
        <v>Not Eligible for GA Waiver</v>
      </c>
      <c r="H108" s="2" t="str">
        <f>VLOOKUP(B108,'AY26-27'!$C:K,9,FALSE)</f>
        <v>No</v>
      </c>
      <c r="I108" s="42" t="str">
        <f>VLOOKUP(B108,'AY26-27'!C:M,11,FALSE)</f>
        <v>62+ Waiver Not Eligible; Other Waviers Capped at Grad In-State Full-time Tuition Rate</v>
      </c>
    </row>
    <row r="109" spans="2:9" x14ac:dyDescent="0.25">
      <c r="B109" s="4" t="s">
        <v>293</v>
      </c>
      <c r="C109" s="2">
        <f>VLOOKUP(B109,'AY26-27'!C:F,4,FALSE)</f>
        <v>1084</v>
      </c>
      <c r="D109" s="2">
        <f>VLOOKUP(B109,'AY26-27'!$C:G,5,FALSE)</f>
        <v>2302</v>
      </c>
      <c r="E109" s="2">
        <f>VLOOKUP(B109,'AY26-27'!$C:H,6,FALSE)</f>
        <v>1238</v>
      </c>
      <c r="F109" s="2">
        <f>VLOOKUP(B109,'AY26-27'!$C:I,7,FALSE)</f>
        <v>1943</v>
      </c>
      <c r="G109" s="2">
        <f>IF(VLOOKUP(B109,'AY26-27'!$C:J,8,FALSE)="N/A","Not Eligible for GA Waiver",VLOOKUP(B109,'AY26-27'!$C:J,8,FALSE))</f>
        <v>1173</v>
      </c>
      <c r="H109" s="2" t="str">
        <f>VLOOKUP(B109,'AY26-27'!$C:K,9,FALSE)</f>
        <v>Yes</v>
      </c>
      <c r="I109" s="42" t="str">
        <f>VLOOKUP(B109,'AY26-27'!C:M,11,FALSE)</f>
        <v>Yes</v>
      </c>
    </row>
    <row r="110" spans="2:9" x14ac:dyDescent="0.25">
      <c r="B110" s="4" t="s">
        <v>361</v>
      </c>
      <c r="C110" s="2">
        <f>VLOOKUP(B110,'AY26-27'!C:F,4,FALSE)</f>
        <v>1084</v>
      </c>
      <c r="D110" s="2">
        <f>VLOOKUP(B110,'AY26-27'!$C:G,5,FALSE)</f>
        <v>2302</v>
      </c>
      <c r="E110" s="2">
        <f>VLOOKUP(B110,'AY26-27'!$C:H,6,FALSE)</f>
        <v>1238</v>
      </c>
      <c r="F110" s="2">
        <f>VLOOKUP(B110,'AY26-27'!$C:I,7,FALSE)</f>
        <v>1943</v>
      </c>
      <c r="G110" s="2">
        <f>IF(VLOOKUP(B110,'AY26-27'!$C:J,8,FALSE)="N/A","Not Eligible for GA Waiver",VLOOKUP(B110,'AY26-27'!$C:J,8,FALSE))</f>
        <v>1173</v>
      </c>
      <c r="H110" s="2" t="str">
        <f>VLOOKUP(B110,'AY26-27'!$C:K,9,FALSE)</f>
        <v>Yes</v>
      </c>
      <c r="I110" s="42" t="str">
        <f>VLOOKUP(B110,'AY26-27'!C:M,11,FALSE)</f>
        <v>Yes</v>
      </c>
    </row>
    <row r="111" spans="2:9" ht="45" x14ac:dyDescent="0.25">
      <c r="B111" s="4" t="s">
        <v>397</v>
      </c>
      <c r="C111" s="2">
        <f>VLOOKUP(B111,'AY26-27'!C:F,4,FALSE)</f>
        <v>1000</v>
      </c>
      <c r="D111" s="2">
        <f>VLOOKUP(B111,'AY26-27'!$C:G,5,FALSE)</f>
        <v>1000</v>
      </c>
      <c r="E111" s="2">
        <f>VLOOKUP(B111,'AY26-27'!$C:H,6,FALSE)</f>
        <v>0</v>
      </c>
      <c r="F111" s="2">
        <f>VLOOKUP(B111,'AY26-27'!$C:I,7,FALSE)</f>
        <v>0</v>
      </c>
      <c r="G111" s="2" t="str">
        <f>IF(VLOOKUP(B111,'AY26-27'!$C:J,8,FALSE)="N/A","Not Eligible for GA Waiver",VLOOKUP(B111,'AY26-27'!$C:J,8,FALSE))</f>
        <v>Not Eligible for GA Waiver</v>
      </c>
      <c r="H111" s="2" t="str">
        <f>VLOOKUP(B111,'AY26-27'!$C:K,9,FALSE)</f>
        <v>No</v>
      </c>
      <c r="I111" s="42" t="str">
        <f>VLOOKUP(B111,'AY26-27'!C:M,11,FALSE)</f>
        <v>62+ Waiver Not Eligible; Other Waviers Capped at Grad In-State Full-time Tuition Rate</v>
      </c>
    </row>
    <row r="112" spans="2:9" ht="45" x14ac:dyDescent="0.25">
      <c r="B112" s="4" t="s">
        <v>449</v>
      </c>
      <c r="C112" s="2">
        <f>VLOOKUP(B112,'AY26-27'!C:F,4,FALSE)</f>
        <v>925</v>
      </c>
      <c r="D112" s="2">
        <f>VLOOKUP(B112,'AY26-27'!$C:G,5,FALSE)</f>
        <v>925</v>
      </c>
      <c r="E112" s="2">
        <f>VLOOKUP(B112,'AY26-27'!$C:H,6,FALSE)</f>
        <v>0</v>
      </c>
      <c r="F112" s="2">
        <f>VLOOKUP(B112,'AY26-27'!$C:I,7,FALSE)</f>
        <v>0</v>
      </c>
      <c r="G112" s="2" t="str">
        <f>IF(VLOOKUP(B112,'AY26-27'!$C:J,8,FALSE)="N/A","Not Eligible for GA Waiver",VLOOKUP(B112,'AY26-27'!$C:J,8,FALSE))</f>
        <v>Not Eligible for GA Waiver</v>
      </c>
      <c r="H112" s="2" t="str">
        <f>VLOOKUP(B112,'AY26-27'!$C:K,9,FALSE)</f>
        <v>No</v>
      </c>
      <c r="I112" s="42" t="str">
        <f>VLOOKUP(B112,'AY26-27'!C:M,11,FALSE)</f>
        <v>62+ Waiver Not Eligible; Other Waviers Capped at Grad In-State Full-time Tuition Rate</v>
      </c>
    </row>
    <row r="113" spans="2:9" ht="45" x14ac:dyDescent="0.25">
      <c r="B113" s="5" t="s">
        <v>488</v>
      </c>
      <c r="C113" s="6">
        <f>VLOOKUP(B113,'AY26-27'!C:F,4,FALSE)</f>
        <v>925</v>
      </c>
      <c r="D113" s="6">
        <f>VLOOKUP(B113,'AY26-27'!$C:G,5,FALSE)</f>
        <v>925</v>
      </c>
      <c r="E113" s="6">
        <f>VLOOKUP(B113,'AY26-27'!$C:H,6,FALSE)</f>
        <v>0</v>
      </c>
      <c r="F113" s="6">
        <f>VLOOKUP(B113,'AY26-27'!$C:I,7,FALSE)</f>
        <v>0</v>
      </c>
      <c r="G113" s="6" t="str">
        <f>IF(VLOOKUP(B113,'AY26-27'!$C:J,8,FALSE)="N/A","Not Eligible for GA Waiver",VLOOKUP(B113,'AY26-27'!$C:J,8,FALSE))</f>
        <v>Not Eligible for GA Waiver</v>
      </c>
      <c r="H113" s="6" t="str">
        <f>VLOOKUP(B113,'AY26-27'!$C:K,9,FALSE)</f>
        <v>No</v>
      </c>
      <c r="I113" s="41" t="str">
        <f>VLOOKUP(B113,'AY26-27'!C:M,11,FALSE)</f>
        <v>62+ Waiver Not Eligible; Other Waviers Capped at Grad In-State Full-time Tuition Rate</v>
      </c>
    </row>
    <row r="116" spans="2:9" ht="30.75" x14ac:dyDescent="0.3">
      <c r="B116" s="16" t="s">
        <v>24</v>
      </c>
      <c r="C116" s="37" t="s">
        <v>521</v>
      </c>
      <c r="D116" s="37" t="s">
        <v>522</v>
      </c>
      <c r="E116" s="37" t="s">
        <v>523</v>
      </c>
      <c r="F116" s="37" t="s">
        <v>524</v>
      </c>
      <c r="G116" s="37" t="s">
        <v>528</v>
      </c>
      <c r="H116" s="37" t="s">
        <v>532</v>
      </c>
      <c r="I116" s="34" t="s">
        <v>1546</v>
      </c>
    </row>
    <row r="117" spans="2:9" x14ac:dyDescent="0.25">
      <c r="B117" s="4" t="s">
        <v>100</v>
      </c>
      <c r="C117" s="2">
        <f>VLOOKUP(B117,'AY26-27'!C:F,4,FALSE)</f>
        <v>1084</v>
      </c>
      <c r="D117" s="2">
        <f>VLOOKUP(B117,'AY26-27'!$C:G,5,FALSE)</f>
        <v>2302</v>
      </c>
      <c r="E117" s="2">
        <f>VLOOKUP(B117,'AY26-27'!$C:H,6,FALSE)</f>
        <v>1238</v>
      </c>
      <c r="F117" s="2">
        <f>VLOOKUP(B117,'AY26-27'!$C:I,7,FALSE)</f>
        <v>1943</v>
      </c>
      <c r="G117" s="2">
        <f>IF(VLOOKUP(B117,'AY26-27'!$C:J,8,FALSE)="N/A","Not Eligible for GA Waiver",VLOOKUP(B117,'AY26-27'!$C:J,8,FALSE))</f>
        <v>1173</v>
      </c>
      <c r="H117" s="2" t="str">
        <f>VLOOKUP(B117,'AY26-27'!$C:K,9,FALSE)</f>
        <v>Yes</v>
      </c>
      <c r="I117" s="42" t="str">
        <f>VLOOKUP(B117,'AY26-27'!C:M,11,FALSE)</f>
        <v>Yes</v>
      </c>
    </row>
    <row r="118" spans="2:9" ht="45" x14ac:dyDescent="0.25">
      <c r="B118" s="4" t="s">
        <v>520</v>
      </c>
      <c r="C118" s="2">
        <f>VLOOKUP(B118,'AY26-27'!C:F,4,FALSE)</f>
        <v>925</v>
      </c>
      <c r="D118" s="2">
        <f>VLOOKUP(B118,'AY26-27'!$C:G,5,FALSE)</f>
        <v>925</v>
      </c>
      <c r="E118" s="2">
        <f>VLOOKUP(B118,'AY26-27'!$C:H,6,FALSE)</f>
        <v>0</v>
      </c>
      <c r="F118" s="2">
        <f>VLOOKUP(B118,'AY26-27'!$C:I,7,FALSE)</f>
        <v>0</v>
      </c>
      <c r="G118" s="2" t="str">
        <f>IF(VLOOKUP(B118,'AY26-27'!$C:J,8,FALSE)="N/A","Not Eligible for GA Waiver",VLOOKUP(B118,'AY26-27'!$C:J,8,FALSE))</f>
        <v>Not Eligible for GA Waiver</v>
      </c>
      <c r="H118" s="2" t="str">
        <f>VLOOKUP(B118,'AY26-27'!$C:K,9,FALSE)</f>
        <v>No</v>
      </c>
      <c r="I118" s="42" t="str">
        <f>VLOOKUP(B118,'AY26-27'!C:M,11,FALSE)</f>
        <v>62+ Waiver Not Eligible; Other Waviers Capped at Grad In-State Full-time Tuition Rate</v>
      </c>
    </row>
    <row r="119" spans="2:9" x14ac:dyDescent="0.25">
      <c r="B119" s="4" t="s">
        <v>233</v>
      </c>
      <c r="C119" s="2">
        <f>VLOOKUP(B119,'AY26-27'!C:F,4,FALSE)</f>
        <v>1084</v>
      </c>
      <c r="D119" s="2">
        <f>VLOOKUP(B119,'AY26-27'!$C:G,5,FALSE)</f>
        <v>2302</v>
      </c>
      <c r="E119" s="2">
        <f>VLOOKUP(B119,'AY26-27'!$C:H,6,FALSE)</f>
        <v>1238</v>
      </c>
      <c r="F119" s="2">
        <f>VLOOKUP(B119,'AY26-27'!$C:I,7,FALSE)</f>
        <v>1943</v>
      </c>
      <c r="G119" s="2">
        <f>IF(VLOOKUP(B119,'AY26-27'!$C:J,8,FALSE)="N/A","Not Eligible for GA Waiver",VLOOKUP(B119,'AY26-27'!$C:J,8,FALSE))</f>
        <v>1173</v>
      </c>
      <c r="H119" s="2" t="str">
        <f>VLOOKUP(B119,'AY26-27'!$C:K,9,FALSE)</f>
        <v>Yes</v>
      </c>
      <c r="I119" s="42" t="str">
        <f>VLOOKUP(B119,'AY26-27'!C:M,11,FALSE)</f>
        <v>Yes</v>
      </c>
    </row>
    <row r="120" spans="2:9" x14ac:dyDescent="0.25">
      <c r="B120" s="4" t="s">
        <v>252</v>
      </c>
      <c r="C120" s="2">
        <f>VLOOKUP(B120,'AY26-27'!C:F,4,FALSE)</f>
        <v>1084</v>
      </c>
      <c r="D120" s="2">
        <f>VLOOKUP(B120,'AY26-27'!$C:G,5,FALSE)</f>
        <v>2302</v>
      </c>
      <c r="E120" s="2">
        <f>VLOOKUP(B120,'AY26-27'!$C:H,6,FALSE)</f>
        <v>1238</v>
      </c>
      <c r="F120" s="2">
        <f>VLOOKUP(B120,'AY26-27'!$C:I,7,FALSE)</f>
        <v>1943</v>
      </c>
      <c r="G120" s="2">
        <f>IF(VLOOKUP(B120,'AY26-27'!$C:J,8,FALSE)="N/A","Not Eligible for GA Waiver",VLOOKUP(B120,'AY26-27'!$C:J,8,FALSE))</f>
        <v>1173</v>
      </c>
      <c r="H120" s="2" t="str">
        <f>VLOOKUP(B120,'AY26-27'!$C:K,9,FALSE)</f>
        <v>Yes</v>
      </c>
      <c r="I120" s="42" t="str">
        <f>VLOOKUP(B120,'AY26-27'!C:M,11,FALSE)</f>
        <v>Yes</v>
      </c>
    </row>
    <row r="121" spans="2:9" x14ac:dyDescent="0.25">
      <c r="B121" s="4" t="s">
        <v>260</v>
      </c>
      <c r="C121" s="2">
        <f>VLOOKUP(B121,'AY26-27'!C:F,4,FALSE)</f>
        <v>1084</v>
      </c>
      <c r="D121" s="2">
        <f>VLOOKUP(B121,'AY26-27'!$C:G,5,FALSE)</f>
        <v>2302</v>
      </c>
      <c r="E121" s="2">
        <f>VLOOKUP(B121,'AY26-27'!$C:H,6,FALSE)</f>
        <v>1238</v>
      </c>
      <c r="F121" s="2">
        <f>VLOOKUP(B121,'AY26-27'!$C:I,7,FALSE)</f>
        <v>1943</v>
      </c>
      <c r="G121" s="2">
        <f>IF(VLOOKUP(B121,'AY26-27'!$C:J,8,FALSE)="N/A","Not Eligible for GA Waiver",VLOOKUP(B121,'AY26-27'!$C:J,8,FALSE))</f>
        <v>1173</v>
      </c>
      <c r="H121" s="2" t="str">
        <f>VLOOKUP(B121,'AY26-27'!$C:K,9,FALSE)</f>
        <v>Yes</v>
      </c>
      <c r="I121" s="42" t="str">
        <f>VLOOKUP(B121,'AY26-27'!C:M,11,FALSE)</f>
        <v>Yes</v>
      </c>
    </row>
    <row r="122" spans="2:9" ht="30" x14ac:dyDescent="0.25">
      <c r="B122" s="4" t="s">
        <v>273</v>
      </c>
      <c r="C122" s="2">
        <f>VLOOKUP(B122,'AY26-27'!C:F,4,FALSE)</f>
        <v>1000</v>
      </c>
      <c r="D122" s="2">
        <f>VLOOKUP(B122,'AY26-27'!$C:G,5,FALSE)</f>
        <v>1000</v>
      </c>
      <c r="E122" s="2">
        <f>VLOOKUP(B122,'AY26-27'!$C:H,6,FALSE)</f>
        <v>0</v>
      </c>
      <c r="F122" s="2">
        <f>VLOOKUP(B122,'AY26-27'!$C:I,7,FALSE)</f>
        <v>0</v>
      </c>
      <c r="G122" s="2" t="str">
        <f>IF(VLOOKUP(B122,'AY26-27'!$C:J,8,FALSE)="N/A","Not Eligible for GA Waiver",VLOOKUP(B122,'AY26-27'!$C:J,8,FALSE))</f>
        <v>Not Eligible for GA Waiver</v>
      </c>
      <c r="H122" s="2" t="str">
        <f>VLOOKUP(B122,'AY26-27'!$C:K,9,FALSE)</f>
        <v>No</v>
      </c>
      <c r="I122" s="42" t="str">
        <f>VLOOKUP(B122,'AY26-27'!C:M,11,FALSE)</f>
        <v>Yes - Waiver Amount Capped at Grad In-State Full-time Tuition Rate</v>
      </c>
    </row>
    <row r="123" spans="2:9" ht="30" x14ac:dyDescent="0.25">
      <c r="B123" s="4" t="s">
        <v>339</v>
      </c>
      <c r="C123" s="2">
        <f>VLOOKUP(B123,'AY26-27'!C:F,4,FALSE)</f>
        <v>1000</v>
      </c>
      <c r="D123" s="2">
        <f>VLOOKUP(B123,'AY26-27'!$C:G,5,FALSE)</f>
        <v>1000</v>
      </c>
      <c r="E123" s="2">
        <f>VLOOKUP(B123,'AY26-27'!$C:H,6,FALSE)</f>
        <v>0</v>
      </c>
      <c r="F123" s="2">
        <f>VLOOKUP(B123,'AY26-27'!$C:I,7,FALSE)</f>
        <v>0</v>
      </c>
      <c r="G123" s="2" t="str">
        <f>IF(VLOOKUP(B123,'AY26-27'!$C:J,8,FALSE)="N/A","Not Eligible for GA Waiver",VLOOKUP(B123,'AY26-27'!$C:J,8,FALSE))</f>
        <v>Not Eligible for GA Waiver</v>
      </c>
      <c r="H123" s="2" t="str">
        <f>VLOOKUP(B123,'AY26-27'!$C:K,9,FALSE)</f>
        <v>No</v>
      </c>
      <c r="I123" s="42" t="str">
        <f>VLOOKUP(B123,'AY26-27'!C:M,11,FALSE)</f>
        <v>Yes - Waiver Amount Capped at Grad In-State Full-time Tuition Rate</v>
      </c>
    </row>
    <row r="124" spans="2:9" x14ac:dyDescent="0.25">
      <c r="B124" s="4" t="s">
        <v>432</v>
      </c>
      <c r="C124" s="2">
        <f>VLOOKUP(B124,'AY26-27'!C:F,4,FALSE)</f>
        <v>1084</v>
      </c>
      <c r="D124" s="2">
        <f>VLOOKUP(B124,'AY26-27'!$C:G,5,FALSE)</f>
        <v>2302</v>
      </c>
      <c r="E124" s="2">
        <f>VLOOKUP(B124,'AY26-27'!$C:H,6,FALSE)</f>
        <v>556</v>
      </c>
      <c r="F124" s="2">
        <f>VLOOKUP(B124,'AY26-27'!$C:I,7,FALSE)</f>
        <v>745</v>
      </c>
      <c r="G124" s="2">
        <f>IF(VLOOKUP(B124,'AY26-27'!$C:J,8,FALSE)="N/A","Not Eligible for GA Waiver",VLOOKUP(B124,'AY26-27'!$C:J,8,FALSE))</f>
        <v>306</v>
      </c>
      <c r="H124" s="2" t="str">
        <f>VLOOKUP(B124,'AY26-27'!$C:K,9,FALSE)</f>
        <v>Yes</v>
      </c>
      <c r="I124" s="42" t="str">
        <f>VLOOKUP(B124,'AY26-27'!C:M,11,FALSE)</f>
        <v>Yes</v>
      </c>
    </row>
    <row r="125" spans="2:9" x14ac:dyDescent="0.25">
      <c r="B125" s="5" t="s">
        <v>444</v>
      </c>
      <c r="C125" s="6">
        <f>VLOOKUP(B125,'AY26-27'!C:F,4,FALSE)</f>
        <v>1084</v>
      </c>
      <c r="D125" s="6">
        <f>VLOOKUP(B125,'AY26-27'!$C:G,5,FALSE)</f>
        <v>2302</v>
      </c>
      <c r="E125" s="6">
        <f>VLOOKUP(B125,'AY26-27'!$C:H,6,FALSE)</f>
        <v>1238</v>
      </c>
      <c r="F125" s="6">
        <f>VLOOKUP(B125,'AY26-27'!$C:I,7,FALSE)</f>
        <v>1943</v>
      </c>
      <c r="G125" s="6">
        <f>IF(VLOOKUP(B125,'AY26-27'!$C:J,8,FALSE)="N/A","Not Eligible for GA Waiver",VLOOKUP(B125,'AY26-27'!$C:J,8,FALSE))</f>
        <v>1173</v>
      </c>
      <c r="H125" s="6" t="str">
        <f>VLOOKUP(B125,'AY26-27'!$C:K,9,FALSE)</f>
        <v>Yes</v>
      </c>
      <c r="I125" s="41" t="str">
        <f>VLOOKUP(B125,'AY26-27'!C:M,11,FALSE)</f>
        <v>Yes</v>
      </c>
    </row>
  </sheetData>
  <sheetProtection sheet="1" objects="1" scenarios="1" selectLockedCells="1"/>
  <sortState xmlns:xlrd2="http://schemas.microsoft.com/office/spreadsheetml/2017/richdata2" ref="B9:C27">
    <sortCondition ref="B9:B27"/>
  </sortState>
  <mergeCells count="1">
    <mergeCell ref="B2:I2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2986-0972-453A-AA28-EBCED1F0A51C}">
  <sheetPr>
    <tabColor theme="5" tint="0.79998168889431442"/>
  </sheetPr>
  <dimension ref="B2:I154"/>
  <sheetViews>
    <sheetView workbookViewId="0">
      <selection activeCell="B139" sqref="B139"/>
    </sheetView>
  </sheetViews>
  <sheetFormatPr defaultRowHeight="15" x14ac:dyDescent="0.25"/>
  <cols>
    <col min="1" max="1" width="7" customWidth="1"/>
    <col min="2" max="2" width="52.85546875" bestFit="1" customWidth="1"/>
    <col min="3" max="3" width="17.7109375" customWidth="1"/>
    <col min="4" max="4" width="18" customWidth="1"/>
    <col min="5" max="5" width="14.7109375" customWidth="1"/>
    <col min="6" max="6" width="15.140625" customWidth="1"/>
    <col min="7" max="7" width="25" customWidth="1"/>
    <col min="8" max="8" width="20" customWidth="1"/>
    <col min="9" max="9" width="34" style="38" customWidth="1"/>
  </cols>
  <sheetData>
    <row r="2" spans="2:9" ht="21" x14ac:dyDescent="0.35">
      <c r="B2" s="46" t="s">
        <v>1527</v>
      </c>
      <c r="C2" s="47"/>
      <c r="D2" s="47"/>
      <c r="E2" s="47"/>
      <c r="F2" s="47"/>
      <c r="G2" s="47"/>
      <c r="H2" s="47"/>
      <c r="I2" s="47"/>
    </row>
    <row r="4" spans="2:9" ht="45.75" x14ac:dyDescent="0.3">
      <c r="B4" s="17" t="s">
        <v>27</v>
      </c>
      <c r="C4" s="37" t="s">
        <v>521</v>
      </c>
      <c r="D4" s="37" t="s">
        <v>522</v>
      </c>
      <c r="E4" s="37" t="s">
        <v>523</v>
      </c>
      <c r="F4" s="37" t="s">
        <v>524</v>
      </c>
      <c r="G4" s="37" t="s">
        <v>528</v>
      </c>
      <c r="H4" s="37" t="s">
        <v>532</v>
      </c>
      <c r="I4" s="34" t="s">
        <v>1546</v>
      </c>
    </row>
    <row r="5" spans="2:9" x14ac:dyDescent="0.25">
      <c r="B5" s="4" t="s">
        <v>26</v>
      </c>
      <c r="C5" s="2">
        <f>VLOOKUP(B5,'AY26-27'!C:F,4,FALSE)</f>
        <v>1084</v>
      </c>
      <c r="D5" s="2">
        <f>VLOOKUP(B5,'AY26-27'!C:G,5,FALSE)</f>
        <v>2302</v>
      </c>
      <c r="E5" s="2">
        <f>VLOOKUP(B5,'AY26-27'!C:H,6,FALSE)</f>
        <v>1238</v>
      </c>
      <c r="F5" s="2">
        <f>VLOOKUP(B5,'AY26-27'!C:I,7,FALSE)</f>
        <v>1943</v>
      </c>
      <c r="G5" s="2">
        <f>IF(VLOOKUP(B5,'AY26-27'!$C:J,8,FALSE)="N/A","Not Eligible for GA Waiver",VLOOKUP(B5,'AY26-27'!$C:J,8,FALSE))</f>
        <v>1173</v>
      </c>
      <c r="H5" s="2" t="str">
        <f>VLOOKUP(B5,'AY26-27'!C:K,9,FALSE)</f>
        <v>Yes</v>
      </c>
      <c r="I5" s="42" t="str">
        <f>VLOOKUP(B5,'AY26-27'!C:M,11,FALSE)</f>
        <v>Yes</v>
      </c>
    </row>
    <row r="6" spans="2:9" x14ac:dyDescent="0.25">
      <c r="B6" s="4" t="s">
        <v>35</v>
      </c>
      <c r="C6" s="2">
        <f>VLOOKUP(B6,'AY26-27'!C:F,4,FALSE)</f>
        <v>1084</v>
      </c>
      <c r="D6" s="2">
        <f>VLOOKUP(B6,'AY26-27'!C:G,5,FALSE)</f>
        <v>2302</v>
      </c>
      <c r="E6" s="2">
        <f>VLOOKUP(B6,'AY26-27'!C:H,6,FALSE)</f>
        <v>1238</v>
      </c>
      <c r="F6" s="2">
        <f>VLOOKUP(B6,'AY26-27'!C:I,7,FALSE)</f>
        <v>1943</v>
      </c>
      <c r="G6" s="2">
        <f>IF(VLOOKUP(B6,'AY26-27'!$C:J,8,FALSE)="N/A","Not Eligible for GA Waiver",VLOOKUP(B6,'AY26-27'!$C:J,8,FALSE))</f>
        <v>1173</v>
      </c>
      <c r="H6" s="2" t="str">
        <f>VLOOKUP(B6,'AY26-27'!C:K,9,FALSE)</f>
        <v>Yes</v>
      </c>
      <c r="I6" s="42" t="str">
        <f>VLOOKUP(B6,'AY26-27'!C:M,11,FALSE)</f>
        <v>Yes</v>
      </c>
    </row>
    <row r="7" spans="2:9" ht="30" x14ac:dyDescent="0.25">
      <c r="B7" s="4" t="s">
        <v>729</v>
      </c>
      <c r="C7" s="2">
        <f>VLOOKUP(B7,'AY26-27'!C:F,4,FALSE)</f>
        <v>1325</v>
      </c>
      <c r="D7" s="2">
        <f>VLOOKUP(B7,'AY26-27'!C:G,5,FALSE)</f>
        <v>1325</v>
      </c>
      <c r="E7" s="2">
        <f>VLOOKUP(B7,'AY26-27'!C:H,6,FALSE)</f>
        <v>0</v>
      </c>
      <c r="F7" s="2">
        <f>VLOOKUP(B7,'AY26-27'!C:I,7,FALSE)</f>
        <v>0</v>
      </c>
      <c r="G7" s="2" t="str">
        <f>IF(VLOOKUP(B7,'AY26-27'!$C:J,8,FALSE)="N/A","Not Eligible for GA Waiver",VLOOKUP(B7,'AY26-27'!$C:J,8,FALSE))</f>
        <v>Not Eligible for GA Waiver</v>
      </c>
      <c r="H7" s="2" t="str">
        <f>VLOOKUP(B7,'AY26-27'!C:K,9,FALSE)</f>
        <v>No</v>
      </c>
      <c r="I7" s="42" t="str">
        <f>VLOOKUP(B7,'AY26-27'!C:M,11,FALSE)</f>
        <v>Yes - Waiver Amount Capped at Grad In-State Full-time Tuition Rate</v>
      </c>
    </row>
    <row r="8" spans="2:9" ht="30" x14ac:dyDescent="0.25">
      <c r="B8" s="4" t="s">
        <v>188</v>
      </c>
      <c r="C8" s="2">
        <f>VLOOKUP(B8,'AY26-27'!C:F,4,FALSE)</f>
        <v>925</v>
      </c>
      <c r="D8" s="2">
        <f>VLOOKUP(B8,'AY26-27'!C:G,5,FALSE)</f>
        <v>925</v>
      </c>
      <c r="E8" s="2">
        <f>VLOOKUP(B8,'AY26-27'!C:H,6,FALSE)</f>
        <v>0</v>
      </c>
      <c r="F8" s="2">
        <f>VLOOKUP(B8,'AY26-27'!C:I,7,FALSE)</f>
        <v>0</v>
      </c>
      <c r="G8" s="2" t="str">
        <f>IF(VLOOKUP(B8,'AY26-27'!$C:J,8,FALSE)="N/A","Not Eligible for GA Waiver",VLOOKUP(B8,'AY26-27'!$C:J,8,FALSE))</f>
        <v>Not Eligible for GA Waiver</v>
      </c>
      <c r="H8" s="2" t="str">
        <f>VLOOKUP(B8,'AY26-27'!C:K,9,FALSE)</f>
        <v>No</v>
      </c>
      <c r="I8" s="42" t="str">
        <f>VLOOKUP(B8,'AY26-27'!C:M,11,FALSE)</f>
        <v>Yes - Waiver Amount Capped at Grad In-State Full-time Tuition Rate</v>
      </c>
    </row>
    <row r="9" spans="2:9" x14ac:dyDescent="0.25">
      <c r="B9" s="4" t="s">
        <v>266</v>
      </c>
      <c r="C9" s="2">
        <f>VLOOKUP(B9,'AY26-27'!C:F,4,FALSE)</f>
        <v>1084</v>
      </c>
      <c r="D9" s="2">
        <f>VLOOKUP(B9,'AY26-27'!C:G,5,FALSE)</f>
        <v>2302</v>
      </c>
      <c r="E9" s="2">
        <f>VLOOKUP(B9,'AY26-27'!C:H,6,FALSE)</f>
        <v>1238</v>
      </c>
      <c r="F9" s="2">
        <f>VLOOKUP(B9,'AY26-27'!C:I,7,FALSE)</f>
        <v>1943</v>
      </c>
      <c r="G9" s="2">
        <f>IF(VLOOKUP(B9,'AY26-27'!$C:J,8,FALSE)="N/A","Not Eligible for GA Waiver",VLOOKUP(B9,'AY26-27'!$C:J,8,FALSE))</f>
        <v>1173</v>
      </c>
      <c r="H9" s="2" t="str">
        <f>VLOOKUP(B9,'AY26-27'!C:K,9,FALSE)</f>
        <v>Yes</v>
      </c>
      <c r="I9" s="42" t="str">
        <f>VLOOKUP(B9,'AY26-27'!C:M,11,FALSE)</f>
        <v>Yes</v>
      </c>
    </row>
    <row r="10" spans="2:9" x14ac:dyDescent="0.25">
      <c r="B10" s="4" t="s">
        <v>354</v>
      </c>
      <c r="C10" s="2">
        <f>VLOOKUP(B10,'AY26-27'!C:F,4,FALSE)</f>
        <v>1084</v>
      </c>
      <c r="D10" s="2">
        <f>VLOOKUP(B10,'AY26-27'!C:G,5,FALSE)</f>
        <v>2302</v>
      </c>
      <c r="E10" s="2">
        <f>VLOOKUP(B10,'AY26-27'!C:H,6,FALSE)</f>
        <v>1238</v>
      </c>
      <c r="F10" s="2">
        <f>VLOOKUP(B10,'AY26-27'!C:I,7,FALSE)</f>
        <v>1943</v>
      </c>
      <c r="G10" s="2">
        <f>IF(VLOOKUP(B10,'AY26-27'!$C:J,8,FALSE)="N/A","Not Eligible for GA Waiver",VLOOKUP(B10,'AY26-27'!$C:J,8,FALSE))</f>
        <v>1173</v>
      </c>
      <c r="H10" s="2" t="str">
        <f>VLOOKUP(B10,'AY26-27'!C:K,9,FALSE)</f>
        <v>Yes</v>
      </c>
      <c r="I10" s="42" t="str">
        <f>VLOOKUP(B10,'AY26-27'!C:M,11,FALSE)</f>
        <v>Yes</v>
      </c>
    </row>
    <row r="11" spans="2:9" x14ac:dyDescent="0.25">
      <c r="B11" s="4" t="s">
        <v>373</v>
      </c>
      <c r="C11" s="2">
        <f>VLOOKUP(B11,'AY26-27'!C:F,4,FALSE)</f>
        <v>1084</v>
      </c>
      <c r="D11" s="2">
        <f>VLOOKUP(B11,'AY26-27'!C:G,5,FALSE)</f>
        <v>2302</v>
      </c>
      <c r="E11" s="2">
        <f>VLOOKUP(B11,'AY26-27'!C:H,6,FALSE)</f>
        <v>1238</v>
      </c>
      <c r="F11" s="2">
        <f>VLOOKUP(B11,'AY26-27'!C:I,7,FALSE)</f>
        <v>1943</v>
      </c>
      <c r="G11" s="2">
        <f>IF(VLOOKUP(B11,'AY26-27'!$C:J,8,FALSE)="N/A","Not Eligible for GA Waiver",VLOOKUP(B11,'AY26-27'!$C:J,8,FALSE))</f>
        <v>1173</v>
      </c>
      <c r="H11" s="2" t="str">
        <f>VLOOKUP(B11,'AY26-27'!C:K,9,FALSE)</f>
        <v>Yes</v>
      </c>
      <c r="I11" s="42" t="str">
        <f>VLOOKUP(B11,'AY26-27'!C:M,11,FALSE)</f>
        <v>Yes</v>
      </c>
    </row>
    <row r="12" spans="2:9" ht="30" x14ac:dyDescent="0.25">
      <c r="B12" s="5" t="s">
        <v>377</v>
      </c>
      <c r="C12" s="6">
        <f>VLOOKUP(B12,'AY26-27'!C:F,4,FALSE)</f>
        <v>1000</v>
      </c>
      <c r="D12" s="6">
        <f>VLOOKUP(B12,'AY26-27'!C:G,5,FALSE)</f>
        <v>1000</v>
      </c>
      <c r="E12" s="6">
        <f>VLOOKUP(B12,'AY26-27'!C:H,6,FALSE)</f>
        <v>0</v>
      </c>
      <c r="F12" s="6">
        <f>VLOOKUP(B12,'AY26-27'!C:I,7,FALSE)</f>
        <v>0</v>
      </c>
      <c r="G12" s="6" t="str">
        <f>IF(VLOOKUP(B12,'AY26-27'!$C:J,8,FALSE)="N/A","Not Eligible for GA Waiver",VLOOKUP(B12,'AY26-27'!$C:J,8,FALSE))</f>
        <v>Not Eligible for GA Waiver</v>
      </c>
      <c r="H12" s="6" t="str">
        <f>VLOOKUP(B12,'AY26-27'!C:K,9,FALSE)</f>
        <v>No</v>
      </c>
      <c r="I12" s="41" t="str">
        <f>VLOOKUP(B12,'AY26-27'!C:M,11,FALSE)</f>
        <v>Yes - Waiver Amount Capped at Grad In-State Full-time Tuition Rate</v>
      </c>
    </row>
    <row r="15" spans="2:9" ht="45.75" x14ac:dyDescent="0.3">
      <c r="B15" s="16" t="s">
        <v>1</v>
      </c>
      <c r="C15" s="37" t="s">
        <v>521</v>
      </c>
      <c r="D15" s="37" t="s">
        <v>522</v>
      </c>
      <c r="E15" s="37" t="s">
        <v>523</v>
      </c>
      <c r="F15" s="37" t="s">
        <v>524</v>
      </c>
      <c r="G15" s="37" t="s">
        <v>528</v>
      </c>
      <c r="H15" s="37" t="s">
        <v>532</v>
      </c>
      <c r="I15" s="34" t="s">
        <v>1546</v>
      </c>
    </row>
    <row r="16" spans="2:9" ht="30" x14ac:dyDescent="0.25">
      <c r="B16" s="4" t="s">
        <v>7</v>
      </c>
      <c r="C16" s="2">
        <f>VLOOKUP($B16,'AY26-27'!$C:F,4,FALSE)</f>
        <v>1125</v>
      </c>
      <c r="D16" s="2">
        <f>VLOOKUP($B16,'AY26-27'!$C:G,4,FALSE)</f>
        <v>1125</v>
      </c>
      <c r="E16" s="2">
        <f>VLOOKUP($B$16,'AY26-27'!$C:H,6,FALSE)</f>
        <v>0</v>
      </c>
      <c r="F16" s="2">
        <f>VLOOKUP($B$16,'AY26-27'!$C:I,7,FALSE)</f>
        <v>0</v>
      </c>
      <c r="G16" s="2" t="str">
        <f>IF(VLOOKUP(B16,'AY26-27'!$C:J,8,FALSE)="N/A","Not Eligible for GA Waiver",VLOOKUP(B16,'AY26-27'!$C:J,8,FALSE))</f>
        <v>Not Eligible for GA Waiver</v>
      </c>
      <c r="H16" s="2" t="str">
        <f>VLOOKUP($B$16,'AY26-27'!$C:K,9,FALSE)</f>
        <v>No</v>
      </c>
      <c r="I16" s="42" t="str">
        <f>VLOOKUP(B16,'AY26-27'!C:M,11,FALSE)</f>
        <v>Yes - Waiver Amount Capped at Grad In-State Full-time Tuition Rate</v>
      </c>
    </row>
    <row r="17" spans="2:9" ht="30" x14ac:dyDescent="0.25">
      <c r="B17" s="4" t="s">
        <v>75</v>
      </c>
      <c r="C17" s="39" t="str">
        <f>VLOOKUP($B17,'AY26-27'!$C:F,4,FALSE)</f>
        <v>90,000 for full program</v>
      </c>
      <c r="D17" s="39" t="str">
        <f>VLOOKUP($B17,'AY26-27'!$C:G,4,FALSE)</f>
        <v>90,000 for full program</v>
      </c>
      <c r="E17" s="2">
        <f>VLOOKUP($B$16,'AY26-27'!$C:H,6,FALSE)</f>
        <v>0</v>
      </c>
      <c r="F17" s="2">
        <f>VLOOKUP($B$16,'AY26-27'!$C:I,7,FALSE)</f>
        <v>0</v>
      </c>
      <c r="G17" s="2" t="str">
        <f>IF(VLOOKUP(B17,'AY26-27'!$C:J,8,FALSE)="N/A","Not Eligible for GA Waiver",VLOOKUP(B17,'AY26-27'!$C:J,8,FALSE))</f>
        <v>Not Eligible for GA Waiver</v>
      </c>
      <c r="H17" s="2" t="str">
        <f>VLOOKUP($B$16,'AY26-27'!$C:K,9,FALSE)</f>
        <v>No</v>
      </c>
      <c r="I17" s="42" t="str">
        <f>VLOOKUP(B17,'AY26-27'!C:M,11,FALSE)</f>
        <v>Yes - Waiver Amount Capped at Grad In-State Full-time Tuition Rate</v>
      </c>
    </row>
    <row r="18" spans="2:9" ht="30" x14ac:dyDescent="0.25">
      <c r="B18" s="4" t="s">
        <v>77</v>
      </c>
      <c r="C18" s="2">
        <f>VLOOKUP($B18,'AY26-27'!$C:F,4,FALSE)</f>
        <v>1250</v>
      </c>
      <c r="D18" s="2">
        <f>VLOOKUP($B18,'AY26-27'!$C:G,4,FALSE)</f>
        <v>1250</v>
      </c>
      <c r="E18" s="2">
        <f>VLOOKUP($B$16,'AY26-27'!$C:H,6,FALSE)</f>
        <v>0</v>
      </c>
      <c r="F18" s="2">
        <f>VLOOKUP($B$16,'AY26-27'!$C:I,7,FALSE)</f>
        <v>0</v>
      </c>
      <c r="G18" s="2" t="str">
        <f>IF(VLOOKUP(B18,'AY26-27'!$C:J,8,FALSE)="N/A","Not Eligible for GA Waiver",VLOOKUP(B18,'AY26-27'!$C:J,8,FALSE))</f>
        <v>Not Eligible for GA Waiver</v>
      </c>
      <c r="H18" s="2" t="str">
        <f>VLOOKUP($B$16,'AY26-27'!$C:K,9,FALSE)</f>
        <v>No</v>
      </c>
      <c r="I18" s="42" t="str">
        <f>VLOOKUP(B18,'AY26-27'!C:M,11,FALSE)</f>
        <v>Yes - Waiver Amount Capped at Grad In-State Full-time Tuition Rate</v>
      </c>
    </row>
    <row r="19" spans="2:9" ht="30" x14ac:dyDescent="0.25">
      <c r="B19" s="4" t="s">
        <v>78</v>
      </c>
      <c r="C19" s="2">
        <f>VLOOKUP($B19,'AY26-27'!$C:F,4,FALSE)</f>
        <v>1250</v>
      </c>
      <c r="D19" s="2">
        <f>VLOOKUP($B19,'AY26-27'!$C:G,4,FALSE)</f>
        <v>1250</v>
      </c>
      <c r="E19" s="2">
        <f>VLOOKUP($B$16,'AY26-27'!$C:H,6,FALSE)</f>
        <v>0</v>
      </c>
      <c r="F19" s="2">
        <f>VLOOKUP($B$16,'AY26-27'!$C:I,7,FALSE)</f>
        <v>0</v>
      </c>
      <c r="G19" s="2" t="str">
        <f>IF(VLOOKUP(B19,'AY26-27'!$C:J,8,FALSE)="N/A","Not Eligible for GA Waiver",VLOOKUP(B19,'AY26-27'!$C:J,8,FALSE))</f>
        <v>Not Eligible for GA Waiver</v>
      </c>
      <c r="H19" s="2" t="str">
        <f>VLOOKUP($B$16,'AY26-27'!$C:K,9,FALSE)</f>
        <v>No</v>
      </c>
      <c r="I19" s="42" t="str">
        <f>VLOOKUP(B19,'AY26-27'!C:M,11,FALSE)</f>
        <v>Yes - Waiver Amount Capped at Grad In-State Full-time Tuition Rate</v>
      </c>
    </row>
    <row r="20" spans="2:9" ht="30" x14ac:dyDescent="0.25">
      <c r="B20" s="4" t="s">
        <v>80</v>
      </c>
      <c r="C20" s="2">
        <f>VLOOKUP($B20,'AY26-27'!$C:F,4,FALSE)</f>
        <v>1250</v>
      </c>
      <c r="D20" s="2">
        <f>VLOOKUP($B20,'AY26-27'!$C:G,4,FALSE)</f>
        <v>1250</v>
      </c>
      <c r="E20" s="2">
        <f>VLOOKUP($B$16,'AY26-27'!$C:H,6,FALSE)</f>
        <v>0</v>
      </c>
      <c r="F20" s="2">
        <f>VLOOKUP($B$16,'AY26-27'!$C:I,7,FALSE)</f>
        <v>0</v>
      </c>
      <c r="G20" s="2" t="str">
        <f>IF(VLOOKUP(B20,'AY26-27'!$C:J,8,FALSE)="N/A","Not Eligible for GA Waiver",VLOOKUP(B20,'AY26-27'!$C:J,8,FALSE))</f>
        <v>Not Eligible for GA Waiver</v>
      </c>
      <c r="H20" s="2" t="str">
        <f>VLOOKUP($B$16,'AY26-27'!$C:K,9,FALSE)</f>
        <v>No</v>
      </c>
      <c r="I20" s="42" t="str">
        <f>VLOOKUP(B20,'AY26-27'!C:M,11,FALSE)</f>
        <v>Yes - Waiver Amount Capped at Grad In-State Full-time Tuition Rate</v>
      </c>
    </row>
    <row r="21" spans="2:9" ht="30" x14ac:dyDescent="0.25">
      <c r="B21" s="4" t="s">
        <v>729</v>
      </c>
      <c r="C21" s="2">
        <f>VLOOKUP($B21,'AY26-27'!$C:F,4,FALSE)</f>
        <v>1325</v>
      </c>
      <c r="D21" s="2">
        <f>VLOOKUP($B21,'AY26-27'!$C:G,4,FALSE)</f>
        <v>1325</v>
      </c>
      <c r="E21" s="2">
        <f>VLOOKUP($B$16,'AY26-27'!$C:H,6,FALSE)</f>
        <v>0</v>
      </c>
      <c r="F21" s="2">
        <f>VLOOKUP($B$16,'AY26-27'!$C:I,7,FALSE)</f>
        <v>0</v>
      </c>
      <c r="G21" s="2" t="str">
        <f>IF(VLOOKUP(B21,'AY26-27'!$C:J,8,FALSE)="N/A","Not Eligible for GA Waiver",VLOOKUP(B21,'AY26-27'!$C:J,8,FALSE))</f>
        <v>Not Eligible for GA Waiver</v>
      </c>
      <c r="H21" s="2" t="str">
        <f>VLOOKUP($B$16,'AY26-27'!$C:K,9,FALSE)</f>
        <v>No</v>
      </c>
      <c r="I21" s="42" t="str">
        <f>VLOOKUP(B21,'AY26-27'!C:M,11,FALSE)</f>
        <v>Yes - Waiver Amount Capped at Grad In-State Full-time Tuition Rate</v>
      </c>
    </row>
    <row r="22" spans="2:9" ht="30" x14ac:dyDescent="0.25">
      <c r="B22" s="4" t="s">
        <v>193</v>
      </c>
      <c r="C22" s="2">
        <f>VLOOKUP($B22,'AY26-27'!$C:F,4,FALSE)</f>
        <v>1500</v>
      </c>
      <c r="D22" s="2">
        <f>VLOOKUP($B22,'AY26-27'!$C:G,4,FALSE)</f>
        <v>1500</v>
      </c>
      <c r="E22" s="2">
        <f>VLOOKUP($B$16,'AY26-27'!$C:H,6,FALSE)</f>
        <v>0</v>
      </c>
      <c r="F22" s="2">
        <f>VLOOKUP($B$16,'AY26-27'!$C:I,7,FALSE)</f>
        <v>0</v>
      </c>
      <c r="G22" s="2" t="str">
        <f>IF(VLOOKUP(B22,'AY26-27'!$C:J,8,FALSE)="N/A","Not Eligible for GA Waiver",VLOOKUP(B22,'AY26-27'!$C:J,8,FALSE))</f>
        <v>Not Eligible for GA Waiver</v>
      </c>
      <c r="H22" s="2" t="str">
        <f>VLOOKUP($B$16,'AY26-27'!$C:K,9,FALSE)</f>
        <v>No</v>
      </c>
      <c r="I22" s="42" t="str">
        <f>VLOOKUP(B22,'AY26-27'!C:M,11,FALSE)</f>
        <v>Yes - Waiver Amount Capped at Grad In-State Full-time Tuition Rate</v>
      </c>
    </row>
    <row r="23" spans="2:9" ht="30" x14ac:dyDescent="0.25">
      <c r="B23" s="4" t="s">
        <v>250</v>
      </c>
      <c r="C23" s="2">
        <f>VLOOKUP($B23,'AY26-27'!$C:F,4,FALSE)</f>
        <v>1250</v>
      </c>
      <c r="D23" s="2">
        <f>VLOOKUP($B23,'AY26-27'!$C:G,4,FALSE)</f>
        <v>1250</v>
      </c>
      <c r="E23" s="2">
        <f>VLOOKUP($B$16,'AY26-27'!$C:H,6,FALSE)</f>
        <v>0</v>
      </c>
      <c r="F23" s="2">
        <f>VLOOKUP($B$16,'AY26-27'!$C:I,7,FALSE)</f>
        <v>0</v>
      </c>
      <c r="G23" s="2" t="str">
        <f>IF(VLOOKUP(B23,'AY26-27'!$C:J,8,FALSE)="N/A","Not Eligible for GA Waiver",VLOOKUP(B23,'AY26-27'!$C:J,8,FALSE))</f>
        <v>Not Eligible for GA Waiver</v>
      </c>
      <c r="H23" s="2" t="str">
        <f>VLOOKUP($B$16,'AY26-27'!$C:K,9,FALSE)</f>
        <v>No</v>
      </c>
      <c r="I23" s="42" t="str">
        <f>VLOOKUP(B23,'AY26-27'!C:M,11,FALSE)</f>
        <v>Yes - Waiver Amount Capped at Grad In-State Full-time Tuition Rate</v>
      </c>
    </row>
    <row r="24" spans="2:9" ht="30" x14ac:dyDescent="0.25">
      <c r="B24" s="8" t="s">
        <v>526</v>
      </c>
      <c r="C24" s="2">
        <f>VLOOKUP($B24,'AY26-27'!$C:F,4,FALSE)</f>
        <v>1250</v>
      </c>
      <c r="D24" s="2">
        <f>VLOOKUP($B24,'AY26-27'!$C:G,4,FALSE)</f>
        <v>1250</v>
      </c>
      <c r="E24" s="2">
        <f>VLOOKUP($B$16,'AY26-27'!$C:H,6,FALSE)</f>
        <v>0</v>
      </c>
      <c r="F24" s="2">
        <f>VLOOKUP($B$16,'AY26-27'!$C:I,7,FALSE)</f>
        <v>0</v>
      </c>
      <c r="G24" s="2" t="str">
        <f>IF(VLOOKUP(B24,'AY26-27'!$C:J,8,FALSE)="N/A","Not Eligible for GA Waiver",VLOOKUP(B24,'AY26-27'!$C:J,8,FALSE))</f>
        <v>Not Eligible for GA Waiver</v>
      </c>
      <c r="H24" s="2" t="str">
        <f>VLOOKUP($B$16,'AY26-27'!$C:K,9,FALSE)</f>
        <v>No</v>
      </c>
      <c r="I24" s="42" t="str">
        <f>VLOOKUP(B24,'AY26-27'!C:M,11,FALSE)</f>
        <v>Yes - Waiver Amount Capped at Grad In-State Full-time Tuition Rate</v>
      </c>
    </row>
    <row r="25" spans="2:9" ht="30" x14ac:dyDescent="0.25">
      <c r="B25" s="9" t="s">
        <v>527</v>
      </c>
      <c r="C25" s="6">
        <f>VLOOKUP($B25,'AY26-27'!$C:F,4,FALSE)</f>
        <v>1250</v>
      </c>
      <c r="D25" s="6">
        <f>VLOOKUP($B25,'AY26-27'!$C:G,4,FALSE)</f>
        <v>1250</v>
      </c>
      <c r="E25" s="6">
        <f>VLOOKUP($B$16,'AY26-27'!$C:H,6,FALSE)</f>
        <v>0</v>
      </c>
      <c r="F25" s="6">
        <f>VLOOKUP($B$16,'AY26-27'!$C:I,7,FALSE)</f>
        <v>0</v>
      </c>
      <c r="G25" s="6" t="str">
        <f>IF(VLOOKUP(B25,'AY26-27'!$C:J,8,FALSE)="N/A","Not Eligible for GA Waiver",VLOOKUP(B25,'AY26-27'!$C:J,8,FALSE))</f>
        <v>Not Eligible for GA Waiver</v>
      </c>
      <c r="H25" s="6" t="str">
        <f>VLOOKUP($B$16,'AY26-27'!$C:K,9,FALSE)</f>
        <v>No</v>
      </c>
      <c r="I25" s="41" t="str">
        <f>VLOOKUP(B25,'AY26-27'!C:M,11,FALSE)</f>
        <v>Yes - Waiver Amount Capped at Grad In-State Full-time Tuition Rate</v>
      </c>
    </row>
    <row r="26" spans="2:9" x14ac:dyDescent="0.25">
      <c r="C26" s="35"/>
    </row>
    <row r="27" spans="2:9" x14ac:dyDescent="0.25">
      <c r="C27" s="35"/>
    </row>
    <row r="28" spans="2:9" ht="45.75" x14ac:dyDescent="0.3">
      <c r="B28" s="16" t="s">
        <v>11</v>
      </c>
      <c r="C28" s="37" t="s">
        <v>521</v>
      </c>
      <c r="D28" s="37" t="s">
        <v>522</v>
      </c>
      <c r="E28" s="37" t="s">
        <v>523</v>
      </c>
      <c r="F28" s="37" t="s">
        <v>524</v>
      </c>
      <c r="G28" s="37" t="s">
        <v>528</v>
      </c>
      <c r="H28" s="37" t="s">
        <v>532</v>
      </c>
      <c r="I28" s="34" t="s">
        <v>1546</v>
      </c>
    </row>
    <row r="29" spans="2:9" x14ac:dyDescent="0.25">
      <c r="B29" s="8" t="s">
        <v>1535</v>
      </c>
      <c r="C29" s="40">
        <f>VLOOKUP(B29,'AY26-27'!$C:F,4,FALSE)</f>
        <v>1084</v>
      </c>
      <c r="D29" s="40">
        <f>VLOOKUP(B29,'AY26-27'!$C:G,5,FALSE)</f>
        <v>2302</v>
      </c>
      <c r="E29" s="40">
        <f>VLOOKUP(B29,'AY26-27'!$C:H,6,FALSE)</f>
        <v>556</v>
      </c>
      <c r="F29" s="40">
        <f>VLOOKUP(B29,'AY26-27'!$C:I,7,FALSE)</f>
        <v>745</v>
      </c>
      <c r="G29" s="2">
        <f>IF(VLOOKUP(B29,'AY26-27'!$C:J,8,FALSE)="N/A","Not Eligible for GA Waiver",VLOOKUP(B29,'AY26-27'!$C:J,8,FALSE))</f>
        <v>325</v>
      </c>
      <c r="H29" s="40" t="str">
        <f>VLOOKUP(B29,'AY26-27'!$C:K,9,FALSE)</f>
        <v>Yes</v>
      </c>
      <c r="I29" s="42" t="str">
        <f>VLOOKUP(B29,'AY26-27'!C:M,11,FALSE)</f>
        <v>Yes</v>
      </c>
    </row>
    <row r="30" spans="2:9" x14ac:dyDescent="0.25">
      <c r="B30" s="8" t="s">
        <v>1534</v>
      </c>
      <c r="C30" s="40">
        <f>VLOOKUP(B30,'AY26-27'!$C:F,4,FALSE)</f>
        <v>1084</v>
      </c>
      <c r="D30" s="40">
        <f>VLOOKUP(B30,'AY26-27'!$C:G,5,FALSE)</f>
        <v>2302</v>
      </c>
      <c r="E30" s="40">
        <f>VLOOKUP(B30,'AY26-27'!$C:H,6,FALSE)</f>
        <v>1238</v>
      </c>
      <c r="F30" s="40">
        <f>VLOOKUP(B30,'AY26-27'!$C:I,7,FALSE)</f>
        <v>1943</v>
      </c>
      <c r="G30" s="2">
        <f>IF(VLOOKUP(B30,'AY26-27'!$C:J,8,FALSE)="N/A","Not Eligible for GA Waiver",VLOOKUP(B30,'AY26-27'!$C:J,8,FALSE))</f>
        <v>1173</v>
      </c>
      <c r="H30" s="40" t="str">
        <f>VLOOKUP(B30,'AY26-27'!$C:K,9,FALSE)</f>
        <v>Yes</v>
      </c>
      <c r="I30" s="42" t="str">
        <f>VLOOKUP(B30,'AY26-27'!C:M,11,FALSE)</f>
        <v>Yes</v>
      </c>
    </row>
    <row r="31" spans="2:9" x14ac:dyDescent="0.25">
      <c r="B31" s="8" t="s">
        <v>1533</v>
      </c>
      <c r="C31" s="40">
        <f>VLOOKUP(B31,'AY26-27'!$C:F,4,FALSE)</f>
        <v>1084</v>
      </c>
      <c r="D31" s="40">
        <f>VLOOKUP(B31,'AY26-27'!$C:G,5,FALSE)</f>
        <v>1084</v>
      </c>
      <c r="E31" s="40">
        <f>VLOOKUP(B31,'AY26-27'!$C:H,6,FALSE)</f>
        <v>556</v>
      </c>
      <c r="F31" s="40">
        <f>VLOOKUP(B31,'AY26-27'!$C:I,7,FALSE)</f>
        <v>745</v>
      </c>
      <c r="G31" s="2">
        <f>IF(VLOOKUP(B31,'AY26-27'!$C:J,8,FALSE)="N/A","Not Eligible for GA Waiver",VLOOKUP(B31,'AY26-27'!$C:J,8,FALSE))</f>
        <v>325</v>
      </c>
      <c r="H31" s="40" t="str">
        <f>VLOOKUP(B31,'AY26-27'!$C:K,9,FALSE)</f>
        <v>Yes</v>
      </c>
      <c r="I31" s="42" t="str">
        <f>VLOOKUP(B31,'AY26-27'!C:M,11,FALSE)</f>
        <v>Yes</v>
      </c>
    </row>
    <row r="32" spans="2:9" ht="30" x14ac:dyDescent="0.25">
      <c r="B32" s="8" t="s">
        <v>729</v>
      </c>
      <c r="C32" s="40">
        <f>VLOOKUP(B32,'AY26-27'!$C:F,4,FALSE)</f>
        <v>1325</v>
      </c>
      <c r="D32" s="40">
        <f>VLOOKUP(B32,'AY26-27'!$C:G,5,FALSE)</f>
        <v>1325</v>
      </c>
      <c r="E32" s="40">
        <f>VLOOKUP(B32,'AY26-27'!$C:H,6,FALSE)</f>
        <v>0</v>
      </c>
      <c r="F32" s="40">
        <f>VLOOKUP(B32,'AY26-27'!$C:I,7,FALSE)</f>
        <v>0</v>
      </c>
      <c r="G32" s="2" t="str">
        <f>IF(VLOOKUP(B32,'AY26-27'!$C:J,8,FALSE)="N/A","Not Eligible for GA Waiver",VLOOKUP(B32,'AY26-27'!$C:J,8,FALSE))</f>
        <v>Not Eligible for GA Waiver</v>
      </c>
      <c r="H32" s="40" t="str">
        <f>VLOOKUP(B32,'AY26-27'!$C:K,9,FALSE)</f>
        <v>No</v>
      </c>
      <c r="I32" s="42" t="str">
        <f>VLOOKUP(B32,'AY26-27'!C:M,11,FALSE)</f>
        <v>Yes - Waiver Amount Capped at Grad In-State Full-time Tuition Rate</v>
      </c>
    </row>
    <row r="33" spans="2:9" x14ac:dyDescent="0.25">
      <c r="B33" s="8" t="s">
        <v>1541</v>
      </c>
      <c r="C33" s="40">
        <f>VLOOKUP(B33,'AY26-27'!$C:F,4,FALSE)</f>
        <v>1084</v>
      </c>
      <c r="D33" s="40">
        <f>VLOOKUP(B33,'AY26-27'!$C:G,5,FALSE)</f>
        <v>1084</v>
      </c>
      <c r="E33" s="40">
        <f>VLOOKUP(B33,'AY26-27'!$C:H,6,FALSE)</f>
        <v>1238</v>
      </c>
      <c r="F33" s="40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40" t="str">
        <f>VLOOKUP(B33,'AY26-27'!$C:K,9,FALSE)</f>
        <v>Yes</v>
      </c>
      <c r="I33" s="42" t="str">
        <f>VLOOKUP(B33,'AY26-27'!C:M,11,FALSE)</f>
        <v>Yes</v>
      </c>
    </row>
    <row r="34" spans="2:9" ht="30" x14ac:dyDescent="0.25">
      <c r="B34" s="8" t="s">
        <v>1536</v>
      </c>
      <c r="C34" s="40">
        <f>VLOOKUP(B34,'AY26-27'!$C:F,4,FALSE)</f>
        <v>925</v>
      </c>
      <c r="D34" s="40">
        <f>VLOOKUP(B34,'AY26-27'!$C:G,5,FALSE)</f>
        <v>925</v>
      </c>
      <c r="E34" s="40">
        <f>VLOOKUP(B34,'AY26-27'!$C:H,6,FALSE)</f>
        <v>0</v>
      </c>
      <c r="F34" s="40">
        <f>VLOOKUP(B34,'AY26-27'!$C:I,7,FALSE)</f>
        <v>0</v>
      </c>
      <c r="G34" s="2" t="str">
        <f>IF(VLOOKUP(B34,'AY26-27'!$C:J,8,FALSE)="N/A","Not Eligible for GA Waiver",VLOOKUP(B34,'AY26-27'!$C:J,8,FALSE))</f>
        <v>Not Eligible for GA Waiver</v>
      </c>
      <c r="H34" s="40" t="str">
        <f>VLOOKUP(B34,'AY26-27'!$C:K,9,FALSE)</f>
        <v>No</v>
      </c>
      <c r="I34" s="42" t="str">
        <f>VLOOKUP(B34,'AY26-27'!C:M,11,FALSE)</f>
        <v>Yes - Waiver Amount Capped at Grad In-State Full-time Tuition Rate</v>
      </c>
    </row>
    <row r="35" spans="2:9" x14ac:dyDescent="0.25">
      <c r="B35" s="8" t="s">
        <v>1537</v>
      </c>
      <c r="C35" s="40">
        <f>VLOOKUP(B35,'AY26-27'!$C:F,4,FALSE)</f>
        <v>1084</v>
      </c>
      <c r="D35" s="40">
        <f>VLOOKUP(B35,'AY26-27'!$C:G,5,FALSE)</f>
        <v>2302</v>
      </c>
      <c r="E35" s="40">
        <f>VLOOKUP(B35,'AY26-27'!$C:H,6,FALSE)</f>
        <v>1238</v>
      </c>
      <c r="F35" s="40">
        <f>VLOOKUP(B35,'AY26-27'!$C:I,7,FALSE)</f>
        <v>1943</v>
      </c>
      <c r="G35" s="2">
        <f>IF(VLOOKUP(B35,'AY26-27'!$C:J,8,FALSE)="N/A","Not Eligible for GA Waiver",VLOOKUP(B35,'AY26-27'!$C:J,8,FALSE))</f>
        <v>1173</v>
      </c>
      <c r="H35" s="40" t="str">
        <f>VLOOKUP(B35,'AY26-27'!$C:K,9,FALSE)</f>
        <v>Yes</v>
      </c>
      <c r="I35" s="42" t="str">
        <f>VLOOKUP(B35,'AY26-27'!C:M,11,FALSE)</f>
        <v>Yes</v>
      </c>
    </row>
    <row r="36" spans="2:9" x14ac:dyDescent="0.25">
      <c r="B36" s="8" t="s">
        <v>1538</v>
      </c>
      <c r="C36" s="40">
        <f>VLOOKUP(B36,'AY26-27'!$C:F,4,FALSE)</f>
        <v>1084</v>
      </c>
      <c r="D36" s="40">
        <f>VLOOKUP(B36,'AY26-27'!$C:G,5,FALSE)</f>
        <v>1084</v>
      </c>
      <c r="E36" s="40">
        <f>VLOOKUP(B36,'AY26-27'!$C:H,6,FALSE)</f>
        <v>556</v>
      </c>
      <c r="F36" s="40">
        <f>VLOOKUP(B36,'AY26-27'!$C:I,7,FALSE)</f>
        <v>745</v>
      </c>
      <c r="G36" s="2">
        <f>IF(VLOOKUP(B36,'AY26-27'!$C:J,8,FALSE)="N/A","Not Eligible for GA Waiver",VLOOKUP(B36,'AY26-27'!$C:J,8,FALSE))</f>
        <v>325</v>
      </c>
      <c r="H36" s="40" t="str">
        <f>VLOOKUP(B36,'AY26-27'!$C:K,9,FALSE)</f>
        <v>Yes</v>
      </c>
      <c r="I36" s="42" t="str">
        <f>VLOOKUP(B36,'AY26-27'!C:M,11,FALSE)</f>
        <v>Yes</v>
      </c>
    </row>
    <row r="37" spans="2:9" x14ac:dyDescent="0.25">
      <c r="B37" s="8" t="s">
        <v>1539</v>
      </c>
      <c r="C37" s="40">
        <f>VLOOKUP(B37,'AY26-27'!$C:F,4,FALSE)</f>
        <v>1084</v>
      </c>
      <c r="D37" s="40">
        <f>VLOOKUP(B37,'AY26-27'!$C:G,5,FALSE)</f>
        <v>1084</v>
      </c>
      <c r="E37" s="40">
        <f>VLOOKUP(B37,'AY26-27'!$C:H,6,FALSE)</f>
        <v>1238</v>
      </c>
      <c r="F37" s="40">
        <f>VLOOKUP(B37,'AY26-27'!$C:I,7,FALSE)</f>
        <v>1943</v>
      </c>
      <c r="G37" s="2">
        <f>IF(VLOOKUP(B37,'AY26-27'!$C:J,8,FALSE)="N/A","Not Eligible for GA Waiver",VLOOKUP(B37,'AY26-27'!$C:J,8,FALSE))</f>
        <v>1173</v>
      </c>
      <c r="H37" s="40" t="str">
        <f>VLOOKUP(B37,'AY26-27'!$C:K,9,FALSE)</f>
        <v>Yes</v>
      </c>
      <c r="I37" s="42" t="str">
        <f>VLOOKUP(B37,'AY26-27'!C:M,11,FALSE)</f>
        <v>Yes</v>
      </c>
    </row>
    <row r="38" spans="2:9" x14ac:dyDescent="0.25">
      <c r="B38" s="8" t="s">
        <v>1540</v>
      </c>
      <c r="C38" s="40">
        <f>VLOOKUP(B38,'AY26-27'!$C:F,4,FALSE)</f>
        <v>1084</v>
      </c>
      <c r="D38" s="40">
        <f>VLOOKUP(B38,'AY26-27'!$C:G,5,FALSE)</f>
        <v>1084</v>
      </c>
      <c r="E38" s="40">
        <f>VLOOKUP(B38,'AY26-27'!$C:H,6,FALSE)</f>
        <v>1238</v>
      </c>
      <c r="F38" s="40">
        <f>VLOOKUP(B38,'AY26-27'!$C:I,7,FALSE)</f>
        <v>1943</v>
      </c>
      <c r="G38" s="2">
        <f>IF(VLOOKUP(B38,'AY26-27'!$C:J,8,FALSE)="N/A","Not Eligible for GA Waiver",VLOOKUP(B38,'AY26-27'!$C:J,8,FALSE))</f>
        <v>1173</v>
      </c>
      <c r="H38" s="40" t="str">
        <f>VLOOKUP(B38,'AY26-27'!$C:K,9,FALSE)</f>
        <v>Yes</v>
      </c>
      <c r="I38" s="42" t="str">
        <f>VLOOKUP(B38,'AY26-27'!C:M,11,FALSE)</f>
        <v>Yes</v>
      </c>
    </row>
    <row r="39" spans="2:9" x14ac:dyDescent="0.25">
      <c r="B39" s="8" t="s">
        <v>236</v>
      </c>
      <c r="C39" s="40">
        <f>VLOOKUP(B39,'AY26-27'!$C:F,4,FALSE)</f>
        <v>1084</v>
      </c>
      <c r="D39" s="40">
        <f>VLOOKUP(B39,'AY26-27'!$C:G,5,FALSE)</f>
        <v>2302</v>
      </c>
      <c r="E39" s="40">
        <f>VLOOKUP(B39,'AY26-27'!$C:H,6,FALSE)</f>
        <v>1238</v>
      </c>
      <c r="F39" s="40">
        <f>VLOOKUP(B39,'AY26-27'!$C:I,7,FALSE)</f>
        <v>1943</v>
      </c>
      <c r="G39" s="2">
        <f>IF(VLOOKUP(B39,'AY26-27'!$C:J,8,FALSE)="N/A","Not Eligible for GA Waiver",VLOOKUP(B39,'AY26-27'!$C:J,8,FALSE))</f>
        <v>1173</v>
      </c>
      <c r="H39" s="40" t="str">
        <f>VLOOKUP(B39,'AY26-27'!$C:K,9,FALSE)</f>
        <v>Yes</v>
      </c>
      <c r="I39" s="42" t="str">
        <f>VLOOKUP(B39,'AY26-27'!C:M,11,FALSE)</f>
        <v>Yes</v>
      </c>
    </row>
    <row r="40" spans="2:9" x14ac:dyDescent="0.25">
      <c r="B40" s="9" t="s">
        <v>475</v>
      </c>
      <c r="C40" s="7">
        <f>VLOOKUP(B40,'AY26-27'!$C:F,4,FALSE)</f>
        <v>1084</v>
      </c>
      <c r="D40" s="7">
        <f>VLOOKUP(B40,'AY26-27'!$C:G,5,FALSE)</f>
        <v>2302</v>
      </c>
      <c r="E40" s="7">
        <f>VLOOKUP(B40,'AY26-27'!$C:H,6,FALSE)</f>
        <v>1238</v>
      </c>
      <c r="F40" s="7">
        <f>VLOOKUP(B40,'AY26-27'!$C:I,7,FALSE)</f>
        <v>1943</v>
      </c>
      <c r="G40" s="6">
        <f>IF(VLOOKUP(B40,'AY26-27'!$C:J,8,FALSE)="N/A","Not Eligible for GA Waiver",VLOOKUP(B40,'AY26-27'!$C:J,8,FALSE))</f>
        <v>1173</v>
      </c>
      <c r="H40" s="7" t="str">
        <f>VLOOKUP(B40,'AY26-27'!$C:K,9,FALSE)</f>
        <v>Yes</v>
      </c>
      <c r="I40" s="41" t="str">
        <f>VLOOKUP(B40,'AY26-27'!C:M,11,FALSE)</f>
        <v>Yes</v>
      </c>
    </row>
    <row r="41" spans="2:9" x14ac:dyDescent="0.25">
      <c r="C41" s="1"/>
    </row>
    <row r="42" spans="2:9" x14ac:dyDescent="0.25">
      <c r="C42" s="1"/>
    </row>
    <row r="43" spans="2:9" ht="45.75" x14ac:dyDescent="0.3">
      <c r="B43" s="16" t="s">
        <v>14</v>
      </c>
      <c r="C43" s="37" t="s">
        <v>521</v>
      </c>
      <c r="D43" s="37" t="s">
        <v>522</v>
      </c>
      <c r="E43" s="37" t="s">
        <v>523</v>
      </c>
      <c r="F43" s="37" t="s">
        <v>524</v>
      </c>
      <c r="G43" s="37" t="s">
        <v>528</v>
      </c>
      <c r="H43" s="37" t="s">
        <v>532</v>
      </c>
      <c r="I43" s="34" t="s">
        <v>1546</v>
      </c>
    </row>
    <row r="44" spans="2:9" x14ac:dyDescent="0.25">
      <c r="B44" s="4" t="s">
        <v>13</v>
      </c>
      <c r="C44" s="40">
        <f>VLOOKUP(B44,'AY26-27'!$C:F,4,FALSE)</f>
        <v>1084</v>
      </c>
      <c r="D44" s="40">
        <f>VLOOKUP(B44,'AY26-27'!$C:G,5,FALSE)</f>
        <v>2302</v>
      </c>
      <c r="E44" s="40">
        <f>VLOOKUP(B44,'AY26-27'!$C:H,6,FALSE)</f>
        <v>1238</v>
      </c>
      <c r="F44" s="40">
        <f>VLOOKUP(B44,'AY26-27'!$C:I,7,FALSE)</f>
        <v>1943</v>
      </c>
      <c r="G44" s="2">
        <f>IF(VLOOKUP(B44,'AY26-27'!$C:J,8,FALSE)="N/A","Not Eligible for GA Waiver",VLOOKUP(B44,'AY26-27'!$C:J,8,FALSE))</f>
        <v>1173</v>
      </c>
      <c r="H44" s="40" t="str">
        <f>VLOOKUP(B44,'AY26-27'!$C:K,9,FALSE)</f>
        <v>Yes</v>
      </c>
      <c r="I44" s="42" t="str">
        <f>VLOOKUP(B44,'AY26-27'!C:M,11,FALSE)</f>
        <v>Yes</v>
      </c>
    </row>
    <row r="45" spans="2:9" x14ac:dyDescent="0.25">
      <c r="B45" s="4" t="s">
        <v>57</v>
      </c>
      <c r="C45" s="40">
        <f>VLOOKUP(B45,'AY26-27'!$C:F,4,FALSE)</f>
        <v>1084</v>
      </c>
      <c r="D45" s="40">
        <f>VLOOKUP(B45,'AY26-27'!$C:G,5,FALSE)</f>
        <v>2302</v>
      </c>
      <c r="E45" s="40">
        <f>VLOOKUP(B45,'AY26-27'!$C:H,6,FALSE)</f>
        <v>1238</v>
      </c>
      <c r="F45" s="40">
        <f>VLOOKUP(B45,'AY26-27'!$C:I,7,FALSE)</f>
        <v>1943</v>
      </c>
      <c r="G45" s="2">
        <f>IF(VLOOKUP(B45,'AY26-27'!$C:J,8,FALSE)="N/A","Not Eligible for GA Waiver",VLOOKUP(B45,'AY26-27'!$C:J,8,FALSE))</f>
        <v>1173</v>
      </c>
      <c r="H45" s="40" t="str">
        <f>VLOOKUP(B45,'AY26-27'!$C:K,9,FALSE)</f>
        <v>Yes</v>
      </c>
      <c r="I45" s="42" t="str">
        <f>VLOOKUP(B45,'AY26-27'!C:M,11,FALSE)</f>
        <v>Yes</v>
      </c>
    </row>
    <row r="46" spans="2:9" x14ac:dyDescent="0.25">
      <c r="B46" s="4" t="s">
        <v>83</v>
      </c>
      <c r="C46" s="40">
        <f>VLOOKUP(B46,'AY26-27'!$C:F,4,FALSE)</f>
        <v>1084</v>
      </c>
      <c r="D46" s="40">
        <f>VLOOKUP(B46,'AY26-27'!$C:G,5,FALSE)</f>
        <v>2302</v>
      </c>
      <c r="E46" s="40">
        <f>VLOOKUP(B46,'AY26-27'!$C:H,6,FALSE)</f>
        <v>1238</v>
      </c>
      <c r="F46" s="40">
        <f>VLOOKUP(B46,'AY26-27'!$C:I,7,FALSE)</f>
        <v>1943</v>
      </c>
      <c r="G46" s="2">
        <f>IF(VLOOKUP(B46,'AY26-27'!$C:J,8,FALSE)="N/A","Not Eligible for GA Waiver",VLOOKUP(B46,'AY26-27'!$C:J,8,FALSE))</f>
        <v>1173</v>
      </c>
      <c r="H46" s="40" t="str">
        <f>VLOOKUP(B46,'AY26-27'!$C:K,9,FALSE)</f>
        <v>Yes</v>
      </c>
      <c r="I46" s="42" t="str">
        <f>VLOOKUP(B46,'AY26-27'!C:M,11,FALSE)</f>
        <v>Yes</v>
      </c>
    </row>
    <row r="47" spans="2:9" x14ac:dyDescent="0.25">
      <c r="B47" s="4" t="s">
        <v>91</v>
      </c>
      <c r="C47" s="40">
        <f>VLOOKUP(B47,'AY26-27'!$C:F,4,FALSE)</f>
        <v>1084</v>
      </c>
      <c r="D47" s="40">
        <f>VLOOKUP(B47,'AY26-27'!$C:G,5,FALSE)</f>
        <v>2302</v>
      </c>
      <c r="E47" s="40">
        <f>VLOOKUP(B47,'AY26-27'!$C:H,6,FALSE)</f>
        <v>1238</v>
      </c>
      <c r="F47" s="40">
        <f>VLOOKUP(B47,'AY26-27'!$C:I,7,FALSE)</f>
        <v>1943</v>
      </c>
      <c r="G47" s="2">
        <f>IF(VLOOKUP(B47,'AY26-27'!$C:J,8,FALSE)="N/A","Not Eligible for GA Waiver",VLOOKUP(B47,'AY26-27'!$C:J,8,FALSE))</f>
        <v>1173</v>
      </c>
      <c r="H47" s="40" t="str">
        <f>VLOOKUP(B47,'AY26-27'!$C:K,9,FALSE)</f>
        <v>Yes</v>
      </c>
      <c r="I47" s="42" t="str">
        <f>VLOOKUP(B47,'AY26-27'!C:M,11,FALSE)</f>
        <v>Yes</v>
      </c>
    </row>
    <row r="48" spans="2:9" x14ac:dyDescent="0.25">
      <c r="B48" s="4" t="s">
        <v>110</v>
      </c>
      <c r="C48" s="40">
        <f>VLOOKUP(B48,'AY26-27'!$C:F,4,FALSE)</f>
        <v>1084</v>
      </c>
      <c r="D48" s="40">
        <f>VLOOKUP(B48,'AY26-27'!$C:G,5,FALSE)</f>
        <v>2302</v>
      </c>
      <c r="E48" s="40">
        <f>VLOOKUP(B48,'AY26-27'!$C:H,6,FALSE)</f>
        <v>1238</v>
      </c>
      <c r="F48" s="40">
        <f>VLOOKUP(B48,'AY26-27'!$C:I,7,FALSE)</f>
        <v>1943</v>
      </c>
      <c r="G48" s="2">
        <f>IF(VLOOKUP(B48,'AY26-27'!$C:J,8,FALSE)="N/A","Not Eligible for GA Waiver",VLOOKUP(B48,'AY26-27'!$C:J,8,FALSE))</f>
        <v>1173</v>
      </c>
      <c r="H48" s="40" t="str">
        <f>VLOOKUP(B48,'AY26-27'!$C:K,9,FALSE)</f>
        <v>Yes</v>
      </c>
      <c r="I48" s="42" t="str">
        <f>VLOOKUP(B48,'AY26-27'!C:M,11,FALSE)</f>
        <v>Yes</v>
      </c>
    </row>
    <row r="49" spans="2:9" ht="30" x14ac:dyDescent="0.25">
      <c r="B49" s="4" t="s">
        <v>729</v>
      </c>
      <c r="C49" s="40">
        <f>VLOOKUP(B49,'AY26-27'!$C:F,4,FALSE)</f>
        <v>1325</v>
      </c>
      <c r="D49" s="40">
        <f>VLOOKUP(B49,'AY26-27'!$C:G,5,FALSE)</f>
        <v>1325</v>
      </c>
      <c r="E49" s="40">
        <f>VLOOKUP(B49,'AY26-27'!$C:H,6,FALSE)</f>
        <v>0</v>
      </c>
      <c r="F49" s="40">
        <f>VLOOKUP(B49,'AY26-27'!$C:I,7,FALSE)</f>
        <v>0</v>
      </c>
      <c r="G49" s="2" t="str">
        <f>IF(VLOOKUP(B49,'AY26-27'!$C:J,8,FALSE)="N/A","Not Eligible for GA Waiver",VLOOKUP(B49,'AY26-27'!$C:J,8,FALSE))</f>
        <v>Not Eligible for GA Waiver</v>
      </c>
      <c r="H49" s="40" t="str">
        <f>VLOOKUP(B49,'AY26-27'!$C:K,9,FALSE)</f>
        <v>No</v>
      </c>
      <c r="I49" s="42" t="str">
        <f>VLOOKUP(B49,'AY26-27'!C:M,11,FALSE)</f>
        <v>Yes - Waiver Amount Capped at Grad In-State Full-time Tuition Rate</v>
      </c>
    </row>
    <row r="50" spans="2:9" x14ac:dyDescent="0.25">
      <c r="B50" s="4" t="s">
        <v>164</v>
      </c>
      <c r="C50" s="40">
        <f>VLOOKUP(B50,'AY26-27'!$C:F,4,FALSE)</f>
        <v>1084</v>
      </c>
      <c r="D50" s="40">
        <f>VLOOKUP(B50,'AY26-27'!$C:G,5,FALSE)</f>
        <v>2302</v>
      </c>
      <c r="E50" s="40">
        <f>VLOOKUP(B50,'AY26-27'!$C:H,6,FALSE)</f>
        <v>1238</v>
      </c>
      <c r="F50" s="40">
        <f>VLOOKUP(B50,'AY26-27'!$C:I,7,FALSE)</f>
        <v>1943</v>
      </c>
      <c r="G50" s="2">
        <f>IF(VLOOKUP(B50,'AY26-27'!$C:J,8,FALSE)="N/A","Not Eligible for GA Waiver",VLOOKUP(B50,'AY26-27'!$C:J,8,FALSE))</f>
        <v>1173</v>
      </c>
      <c r="H50" s="40" t="str">
        <f>VLOOKUP(B50,'AY26-27'!$C:K,9,FALSE)</f>
        <v>Yes</v>
      </c>
      <c r="I50" s="42" t="str">
        <f>VLOOKUP(B50,'AY26-27'!C:M,11,FALSE)</f>
        <v>Yes</v>
      </c>
    </row>
    <row r="51" spans="2:9" ht="30" x14ac:dyDescent="0.25">
      <c r="B51" s="4" t="s">
        <v>175</v>
      </c>
      <c r="C51" s="40">
        <f>VLOOKUP(B51,'AY26-27'!$C:F,4,FALSE)</f>
        <v>1300</v>
      </c>
      <c r="D51" s="40">
        <f>VLOOKUP(B51,'AY26-27'!$C:G,5,FALSE)</f>
        <v>1300</v>
      </c>
      <c r="E51" s="40">
        <f>VLOOKUP(B51,'AY26-27'!$C:H,6,FALSE)</f>
        <v>0</v>
      </c>
      <c r="F51" s="40">
        <f>VLOOKUP(B51,'AY26-27'!$C:I,7,FALSE)</f>
        <v>0</v>
      </c>
      <c r="G51" s="2" t="str">
        <f>IF(VLOOKUP(B51,'AY26-27'!$C:J,8,FALSE)="N/A","Not Eligible for GA Waiver",VLOOKUP(B51,'AY26-27'!$C:J,8,FALSE))</f>
        <v>Not Eligible for GA Waiver</v>
      </c>
      <c r="H51" s="40" t="str">
        <f>VLOOKUP(B51,'AY26-27'!$C:K,9,FALSE)</f>
        <v>No</v>
      </c>
      <c r="I51" s="42" t="str">
        <f>VLOOKUP(B51,'AY26-27'!C:M,11,FALSE)</f>
        <v>Yes - Waiver Amount Capped at Grad In-State Full-time Tuition Rate</v>
      </c>
    </row>
    <row r="52" spans="2:9" x14ac:dyDescent="0.25">
      <c r="B52" s="4" t="s">
        <v>182</v>
      </c>
      <c r="C52" s="40">
        <f>VLOOKUP(B52,'AY26-27'!$C:F,4,FALSE)</f>
        <v>1084</v>
      </c>
      <c r="D52" s="40">
        <f>VLOOKUP(B52,'AY26-27'!$C:G,5,FALSE)</f>
        <v>2302</v>
      </c>
      <c r="E52" s="40">
        <f>VLOOKUP(B52,'AY26-27'!$C:H,6,FALSE)</f>
        <v>1238</v>
      </c>
      <c r="F52" s="40">
        <f>VLOOKUP(B52,'AY26-27'!$C:I,7,FALSE)</f>
        <v>1943</v>
      </c>
      <c r="G52" s="2">
        <f>IF(VLOOKUP(B52,'AY26-27'!$C:J,8,FALSE)="N/A","Not Eligible for GA Waiver",VLOOKUP(B52,'AY26-27'!$C:J,8,FALSE))</f>
        <v>1173</v>
      </c>
      <c r="H52" s="40" t="str">
        <f>VLOOKUP(B52,'AY26-27'!$C:K,9,FALSE)</f>
        <v>Yes</v>
      </c>
      <c r="I52" s="42" t="str">
        <f>VLOOKUP(B52,'AY26-27'!C:M,11,FALSE)</f>
        <v>Yes</v>
      </c>
    </row>
    <row r="53" spans="2:9" x14ac:dyDescent="0.25">
      <c r="B53" s="4" t="s">
        <v>302</v>
      </c>
      <c r="C53" s="40">
        <f>VLOOKUP(B53,'AY26-27'!$C:F,4,FALSE)</f>
        <v>1084</v>
      </c>
      <c r="D53" s="40">
        <f>VLOOKUP(B53,'AY26-27'!$C:G,5,FALSE)</f>
        <v>2302</v>
      </c>
      <c r="E53" s="40">
        <f>VLOOKUP(B53,'AY26-27'!$C:H,6,FALSE)</f>
        <v>1238</v>
      </c>
      <c r="F53" s="40">
        <f>VLOOKUP(B53,'AY26-27'!$C:I,7,FALSE)</f>
        <v>1943</v>
      </c>
      <c r="G53" s="2">
        <f>IF(VLOOKUP(B53,'AY26-27'!$C:J,8,FALSE)="N/A","Not Eligible for GA Waiver",VLOOKUP(B53,'AY26-27'!$C:J,8,FALSE))</f>
        <v>1173</v>
      </c>
      <c r="H53" s="40" t="str">
        <f>VLOOKUP(B53,'AY26-27'!$C:K,9,FALSE)</f>
        <v>Yes</v>
      </c>
      <c r="I53" s="42" t="str">
        <f>VLOOKUP(B53,'AY26-27'!C:M,11,FALSE)</f>
        <v>Yes</v>
      </c>
    </row>
    <row r="54" spans="2:9" x14ac:dyDescent="0.25">
      <c r="B54" s="4" t="s">
        <v>298</v>
      </c>
      <c r="C54" s="40">
        <f>VLOOKUP(B54,'AY26-27'!$C:F,4,FALSE)</f>
        <v>1084</v>
      </c>
      <c r="D54" s="40">
        <f>VLOOKUP(B54,'AY26-27'!$C:G,5,FALSE)</f>
        <v>2302</v>
      </c>
      <c r="E54" s="40">
        <f>VLOOKUP(B54,'AY26-27'!$C:H,6,FALSE)</f>
        <v>1238</v>
      </c>
      <c r="F54" s="40">
        <f>VLOOKUP(B54,'AY26-27'!$C:I,7,FALSE)</f>
        <v>1943</v>
      </c>
      <c r="G54" s="2">
        <f>IF(VLOOKUP(B54,'AY26-27'!$C:J,8,FALSE)="N/A","Not Eligible for GA Waiver",VLOOKUP(B54,'AY26-27'!$C:J,8,FALSE))</f>
        <v>1173</v>
      </c>
      <c r="H54" s="40" t="str">
        <f>VLOOKUP(B54,'AY26-27'!$C:K,9,FALSE)</f>
        <v>Yes</v>
      </c>
      <c r="I54" s="42" t="str">
        <f>VLOOKUP(B54,'AY26-27'!C:M,11,FALSE)</f>
        <v>Yes</v>
      </c>
    </row>
    <row r="55" spans="2:9" x14ac:dyDescent="0.25">
      <c r="B55" s="4" t="s">
        <v>310</v>
      </c>
      <c r="C55" s="40">
        <f>VLOOKUP(B55,'AY26-27'!$C:F,4,FALSE)</f>
        <v>1084</v>
      </c>
      <c r="D55" s="40">
        <f>VLOOKUP(B55,'AY26-27'!$C:G,5,FALSE)</f>
        <v>2302</v>
      </c>
      <c r="E55" s="40">
        <f>VLOOKUP(B55,'AY26-27'!$C:H,6,FALSE)</f>
        <v>1238</v>
      </c>
      <c r="F55" s="40">
        <f>VLOOKUP(B55,'AY26-27'!$C:I,7,FALSE)</f>
        <v>1943</v>
      </c>
      <c r="G55" s="2">
        <f>IF(VLOOKUP(B55,'AY26-27'!$C:J,8,FALSE)="N/A","Not Eligible for GA Waiver",VLOOKUP(B55,'AY26-27'!$C:J,8,FALSE))</f>
        <v>1173</v>
      </c>
      <c r="H55" s="40" t="str">
        <f>VLOOKUP(B55,'AY26-27'!$C:K,9,FALSE)</f>
        <v>Yes</v>
      </c>
      <c r="I55" s="42" t="str">
        <f>VLOOKUP(B55,'AY26-27'!C:M,11,FALSE)</f>
        <v>Yes</v>
      </c>
    </row>
    <row r="56" spans="2:9" x14ac:dyDescent="0.25">
      <c r="B56" s="5" t="s">
        <v>446</v>
      </c>
      <c r="C56" s="7">
        <f>VLOOKUP(B56,'AY26-27'!$C:F,4,FALSE)</f>
        <v>1084</v>
      </c>
      <c r="D56" s="7">
        <f>VLOOKUP(B56,'AY26-27'!$C:G,5,FALSE)</f>
        <v>2302</v>
      </c>
      <c r="E56" s="7">
        <f>VLOOKUP(B56,'AY26-27'!$C:H,6,FALSE)</f>
        <v>1238</v>
      </c>
      <c r="F56" s="7">
        <f>VLOOKUP(B56,'AY26-27'!$C:I,7,FALSE)</f>
        <v>1943</v>
      </c>
      <c r="G56" s="6">
        <f>IF(VLOOKUP(B56,'AY26-27'!$C:J,8,FALSE)="N/A","Not Eligible for GA Waiver",VLOOKUP(B56,'AY26-27'!$C:J,8,FALSE))</f>
        <v>1147</v>
      </c>
      <c r="H56" s="7" t="str">
        <f>VLOOKUP(B56,'AY26-27'!$C:K,9,FALSE)</f>
        <v>Yes</v>
      </c>
      <c r="I56" s="41" t="str">
        <f>VLOOKUP(B56,'AY26-27'!C:M,11,FALSE)</f>
        <v>Yes</v>
      </c>
    </row>
    <row r="57" spans="2:9" x14ac:dyDescent="0.25">
      <c r="C57" s="1"/>
    </row>
    <row r="58" spans="2:9" x14ac:dyDescent="0.25">
      <c r="C58" s="1"/>
    </row>
    <row r="59" spans="2:9" ht="45.75" x14ac:dyDescent="0.3">
      <c r="B59" s="16" t="s">
        <v>514</v>
      </c>
      <c r="C59" s="37" t="s">
        <v>521</v>
      </c>
      <c r="D59" s="37" t="s">
        <v>522</v>
      </c>
      <c r="E59" s="37" t="s">
        <v>523</v>
      </c>
      <c r="F59" s="37" t="s">
        <v>524</v>
      </c>
      <c r="G59" s="37" t="s">
        <v>528</v>
      </c>
      <c r="H59" s="37" t="s">
        <v>532</v>
      </c>
      <c r="I59" s="34" t="s">
        <v>1546</v>
      </c>
    </row>
    <row r="60" spans="2:9" x14ac:dyDescent="0.25">
      <c r="B60" s="4" t="s">
        <v>47</v>
      </c>
      <c r="C60" s="40">
        <f>VLOOKUP(B60,'AY26-27'!$C:F,4,FALSE)</f>
        <v>1084</v>
      </c>
      <c r="D60" s="40">
        <f>VLOOKUP(B60,'AY26-27'!$C:G,5,FALSE)</f>
        <v>2302</v>
      </c>
      <c r="E60" s="40">
        <f>VLOOKUP(B60,'AY26-27'!$C:H,6,FALSE)</f>
        <v>1238</v>
      </c>
      <c r="F60" s="40">
        <f>VLOOKUP(B60,'AY26-27'!$C:I,7,FALSE)</f>
        <v>1943</v>
      </c>
      <c r="G60" s="2">
        <f>IF(VLOOKUP(B60,'AY26-27'!$C:J,8,FALSE)="N/A","Not Eligible for GA Waiver",VLOOKUP(B60,'AY26-27'!$C:J,8,FALSE))</f>
        <v>1173</v>
      </c>
      <c r="H60" s="40" t="str">
        <f>VLOOKUP(B60,'AY26-27'!$C:K,9,FALSE)</f>
        <v>Yes</v>
      </c>
      <c r="I60" s="42" t="str">
        <f>VLOOKUP(B60,'AY26-27'!C:M,11,FALSE)</f>
        <v>Yes</v>
      </c>
    </row>
    <row r="61" spans="2:9" x14ac:dyDescent="0.25">
      <c r="B61" s="4" t="s">
        <v>923</v>
      </c>
      <c r="C61" s="40">
        <f>VLOOKUP(B61,'AY26-27'!$C:F,4,FALSE)</f>
        <v>1084</v>
      </c>
      <c r="D61" s="40">
        <f>VLOOKUP(B61,'AY26-27'!$C:G,5,FALSE)</f>
        <v>2302</v>
      </c>
      <c r="E61" s="40">
        <f>VLOOKUP(B61,'AY26-27'!$C:H,6,FALSE)</f>
        <v>1238</v>
      </c>
      <c r="F61" s="40">
        <f>VLOOKUP(B61,'AY26-27'!$C:I,7,FALSE)</f>
        <v>1943</v>
      </c>
      <c r="G61" s="2">
        <f>IF(VLOOKUP(B61,'AY26-27'!$C:J,8,FALSE)="N/A","Not Eligible for GA Waiver",VLOOKUP(B61,'AY26-27'!$C:J,8,FALSE))</f>
        <v>1173</v>
      </c>
      <c r="H61" s="40" t="str">
        <f>VLOOKUP(B61,'AY26-27'!$C:K,9,FALSE)</f>
        <v>Yes</v>
      </c>
      <c r="I61" s="42" t="str">
        <f>VLOOKUP(B61,'AY26-27'!C:M,11,FALSE)</f>
        <v>Yes</v>
      </c>
    </row>
    <row r="62" spans="2:9" x14ac:dyDescent="0.25">
      <c r="B62" s="4" t="s">
        <v>921</v>
      </c>
      <c r="C62" s="40">
        <f>VLOOKUP(B62,'AY26-27'!$C:F,4,FALSE)</f>
        <v>1084</v>
      </c>
      <c r="D62" s="40">
        <f>VLOOKUP(B62,'AY26-27'!$C:G,5,FALSE)</f>
        <v>2302</v>
      </c>
      <c r="E62" s="40">
        <f>VLOOKUP(B62,'AY26-27'!$C:H,6,FALSE)</f>
        <v>1238</v>
      </c>
      <c r="F62" s="40">
        <f>VLOOKUP(B62,'AY26-27'!$C:I,7,FALSE)</f>
        <v>1943</v>
      </c>
      <c r="G62" s="2">
        <f>IF(VLOOKUP(B62,'AY26-27'!$C:J,8,FALSE)="N/A","Not Eligible for GA Waiver",VLOOKUP(B62,'AY26-27'!$C:J,8,FALSE))</f>
        <v>1173</v>
      </c>
      <c r="H62" s="40" t="str">
        <f>VLOOKUP(B62,'AY26-27'!$C:K,9,FALSE)</f>
        <v>Yes</v>
      </c>
      <c r="I62" s="42" t="str">
        <f>VLOOKUP(B62,'AY26-27'!C:M,11,FALSE)</f>
        <v>Yes</v>
      </c>
    </row>
    <row r="63" spans="2:9" x14ac:dyDescent="0.25">
      <c r="B63" s="4" t="s">
        <v>141</v>
      </c>
      <c r="C63" s="40">
        <f>VLOOKUP(B63,'AY26-27'!$C:F,4,FALSE)</f>
        <v>1084</v>
      </c>
      <c r="D63" s="40">
        <f>VLOOKUP(B63,'AY26-27'!$C:G,5,FALSE)</f>
        <v>2302</v>
      </c>
      <c r="E63" s="40">
        <f>VLOOKUP(B63,'AY26-27'!$C:H,6,FALSE)</f>
        <v>1238</v>
      </c>
      <c r="F63" s="40">
        <f>VLOOKUP(B63,'AY26-27'!$C:I,7,FALSE)</f>
        <v>1943</v>
      </c>
      <c r="G63" s="2">
        <f>IF(VLOOKUP(B63,'AY26-27'!$C:J,8,FALSE)="N/A","Not Eligible for GA Waiver",VLOOKUP(B63,'AY26-27'!$C:J,8,FALSE))</f>
        <v>1173</v>
      </c>
      <c r="H63" s="40" t="str">
        <f>VLOOKUP(B63,'AY26-27'!$C:K,9,FALSE)</f>
        <v>Yes</v>
      </c>
      <c r="I63" s="42" t="str">
        <f>VLOOKUP(B63,'AY26-27'!C:M,11,FALSE)</f>
        <v>Yes</v>
      </c>
    </row>
    <row r="64" spans="2:9" x14ac:dyDescent="0.25">
      <c r="B64" s="4" t="s">
        <v>143</v>
      </c>
      <c r="C64" s="40">
        <f>VLOOKUP(B64,'AY26-27'!$C:F,4,FALSE)</f>
        <v>1084</v>
      </c>
      <c r="D64" s="40">
        <f>VLOOKUP(B64,'AY26-27'!$C:G,5,FALSE)</f>
        <v>2302</v>
      </c>
      <c r="E64" s="40">
        <f>VLOOKUP(B64,'AY26-27'!$C:H,6,FALSE)</f>
        <v>1238</v>
      </c>
      <c r="F64" s="40">
        <f>VLOOKUP(B64,'AY26-27'!$C:I,7,FALSE)</f>
        <v>1943</v>
      </c>
      <c r="G64" s="2">
        <f>IF(VLOOKUP(B64,'AY26-27'!$C:J,8,FALSE)="N/A","Not Eligible for GA Waiver",VLOOKUP(B64,'AY26-27'!$C:J,8,FALSE))</f>
        <v>1173</v>
      </c>
      <c r="H64" s="40" t="str">
        <f>VLOOKUP(B64,'AY26-27'!$C:K,9,FALSE)</f>
        <v>Yes</v>
      </c>
      <c r="I64" s="42" t="str">
        <f>VLOOKUP(B64,'AY26-27'!C:M,11,FALSE)</f>
        <v>Yes</v>
      </c>
    </row>
    <row r="65" spans="2:9" x14ac:dyDescent="0.25">
      <c r="B65" s="4" t="s">
        <v>325</v>
      </c>
      <c r="C65" s="40">
        <f>VLOOKUP(B65,'AY26-27'!$C:F,4,FALSE)</f>
        <v>1084</v>
      </c>
      <c r="D65" s="40">
        <f>VLOOKUP(B65,'AY26-27'!$C:G,5,FALSE)</f>
        <v>2302</v>
      </c>
      <c r="E65" s="40">
        <f>VLOOKUP(B65,'AY26-27'!$C:H,6,FALSE)</f>
        <v>1238</v>
      </c>
      <c r="F65" s="40">
        <f>VLOOKUP(B65,'AY26-27'!$C:I,7,FALSE)</f>
        <v>1943</v>
      </c>
      <c r="G65" s="2">
        <f>IF(VLOOKUP(B65,'AY26-27'!$C:J,8,FALSE)="N/A","Not Eligible for GA Waiver",VLOOKUP(B65,'AY26-27'!$C:J,8,FALSE))</f>
        <v>1173</v>
      </c>
      <c r="H65" s="40" t="str">
        <f>VLOOKUP(B65,'AY26-27'!$C:K,9,FALSE)</f>
        <v>Yes</v>
      </c>
      <c r="I65" s="42" t="str">
        <f>VLOOKUP(B65,'AY26-27'!C:M,11,FALSE)</f>
        <v>Yes</v>
      </c>
    </row>
    <row r="66" spans="2:9" x14ac:dyDescent="0.25">
      <c r="B66" s="5" t="s">
        <v>327</v>
      </c>
      <c r="C66" s="7">
        <f>VLOOKUP(B66,'AY26-27'!$C:F,4,FALSE)</f>
        <v>1084</v>
      </c>
      <c r="D66" s="7">
        <f>VLOOKUP(B66,'AY26-27'!$C:G,5,FALSE)</f>
        <v>2302</v>
      </c>
      <c r="E66" s="7">
        <f>VLOOKUP(B66,'AY26-27'!$C:H,6,FALSE)</f>
        <v>1238</v>
      </c>
      <c r="F66" s="7">
        <f>VLOOKUP(B66,'AY26-27'!$C:I,7,FALSE)</f>
        <v>1943</v>
      </c>
      <c r="G66" s="6">
        <f>IF(VLOOKUP(B66,'AY26-27'!$C:J,8,FALSE)="N/A","Not Eligible for GA Waiver",VLOOKUP(B66,'AY26-27'!$C:J,8,FALSE))</f>
        <v>1173</v>
      </c>
      <c r="H66" s="7" t="str">
        <f>VLOOKUP(B66,'AY26-27'!$C:K,9,FALSE)</f>
        <v>Yes</v>
      </c>
      <c r="I66" s="41" t="str">
        <f>VLOOKUP(B66,'AY26-27'!C:M,11,FALSE)</f>
        <v>Yes</v>
      </c>
    </row>
    <row r="67" spans="2:9" x14ac:dyDescent="0.25">
      <c r="C67" s="1"/>
    </row>
    <row r="68" spans="2:9" x14ac:dyDescent="0.25">
      <c r="C68" s="1"/>
    </row>
    <row r="69" spans="2:9" ht="45.75" x14ac:dyDescent="0.3">
      <c r="B69" s="16" t="s">
        <v>9</v>
      </c>
      <c r="C69" s="37" t="s">
        <v>521</v>
      </c>
      <c r="D69" s="37" t="s">
        <v>522</v>
      </c>
      <c r="E69" s="37" t="s">
        <v>523</v>
      </c>
      <c r="F69" s="37" t="s">
        <v>524</v>
      </c>
      <c r="G69" s="37" t="s">
        <v>528</v>
      </c>
      <c r="H69" s="37" t="s">
        <v>532</v>
      </c>
      <c r="I69" s="34" t="s">
        <v>1546</v>
      </c>
    </row>
    <row r="70" spans="2:9" x14ac:dyDescent="0.25">
      <c r="B70" s="4" t="s">
        <v>53</v>
      </c>
      <c r="C70" s="40">
        <f>VLOOKUP(B70,'AY26-27'!$C:F,4,FALSE)</f>
        <v>1084</v>
      </c>
      <c r="D70" s="40">
        <f>VLOOKUP(B70,'AY26-27'!$C:G,5,FALSE)</f>
        <v>2302</v>
      </c>
      <c r="E70" s="40">
        <f>VLOOKUP(B70,'AY26-27'!$C:H,6,FALSE)</f>
        <v>1238</v>
      </c>
      <c r="F70" s="40">
        <f>VLOOKUP(B70,'AY26-27'!$C:I,7,FALSE)</f>
        <v>1943</v>
      </c>
      <c r="G70" s="2">
        <f>IF(VLOOKUP(B70,'AY26-27'!$C:J,8,FALSE)="N/A","Not Eligible for GA Waiver",VLOOKUP(B70,'AY26-27'!$C:J,8,FALSE))</f>
        <v>1173</v>
      </c>
      <c r="H70" s="40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62</v>
      </c>
      <c r="C71" s="40">
        <f>VLOOKUP(B71,'AY26-27'!$C:F,4,FALSE)</f>
        <v>1084</v>
      </c>
      <c r="D71" s="40">
        <f>VLOOKUP(B71,'AY26-27'!$C:G,5,FALSE)</f>
        <v>2302</v>
      </c>
      <c r="E71" s="40">
        <f>VLOOKUP(B71,'AY26-27'!$C:H,6,FALSE)</f>
        <v>1238</v>
      </c>
      <c r="F71" s="40">
        <f>VLOOKUP(B71,'AY26-27'!$C:I,7,FALSE)</f>
        <v>1943</v>
      </c>
      <c r="G71" s="2">
        <f>IF(VLOOKUP(B71,'AY26-27'!$C:J,8,FALSE)="N/A","Not Eligible for GA Waiver",VLOOKUP(B71,'AY26-27'!$C:J,8,FALSE))</f>
        <v>1173</v>
      </c>
      <c r="H71" s="40" t="str">
        <f>VLOOKUP(B71,'AY26-27'!$C:K,9,FALSE)</f>
        <v>Yes</v>
      </c>
      <c r="I71" s="42" t="str">
        <f>VLOOKUP(B71,'AY26-27'!C:M,11,FALSE)</f>
        <v>Yes</v>
      </c>
    </row>
    <row r="72" spans="2:9" x14ac:dyDescent="0.25">
      <c r="B72" s="4" t="s">
        <v>96</v>
      </c>
      <c r="C72" s="40">
        <f>VLOOKUP(B72,'AY26-27'!$C:F,4,FALSE)</f>
        <v>1084</v>
      </c>
      <c r="D72" s="40">
        <f>VLOOKUP(B72,'AY26-27'!$C:G,5,FALSE)</f>
        <v>2302</v>
      </c>
      <c r="E72" s="40">
        <f>VLOOKUP(B72,'AY26-27'!$C:H,6,FALSE)</f>
        <v>1238</v>
      </c>
      <c r="F72" s="40">
        <f>VLOOKUP(B72,'AY26-27'!$C:I,7,FALSE)</f>
        <v>1943</v>
      </c>
      <c r="G72" s="2">
        <f>IF(VLOOKUP(B72,'AY26-27'!$C:J,8,FALSE)="N/A","Not Eligible for GA Waiver",VLOOKUP(B72,'AY26-27'!$C:J,8,FALSE))</f>
        <v>1173</v>
      </c>
      <c r="H72" s="40" t="str">
        <f>VLOOKUP(B72,'AY26-27'!$C:K,9,FALSE)</f>
        <v>Yes</v>
      </c>
      <c r="I72" s="42" t="str">
        <f>VLOOKUP(B72,'AY26-27'!C:M,11,FALSE)</f>
        <v>Yes</v>
      </c>
    </row>
    <row r="73" spans="2:9" ht="30" x14ac:dyDescent="0.25">
      <c r="B73" s="4" t="s">
        <v>729</v>
      </c>
      <c r="C73" s="40">
        <f>VLOOKUP(B73,'AY26-27'!$C:F,4,FALSE)</f>
        <v>1325</v>
      </c>
      <c r="D73" s="40">
        <f>VLOOKUP(B73,'AY26-27'!$C:G,5,FALSE)</f>
        <v>1325</v>
      </c>
      <c r="E73" s="40">
        <f>VLOOKUP(B73,'AY26-27'!$C:H,6,FALSE)</f>
        <v>0</v>
      </c>
      <c r="F73" s="40">
        <f>VLOOKUP(B73,'AY26-27'!$C:I,7,FALSE)</f>
        <v>0</v>
      </c>
      <c r="G73" s="2" t="str">
        <f>IF(VLOOKUP(B73,'AY26-27'!$C:J,8,FALSE)="N/A","Not Eligible for GA Waiver",VLOOKUP(B73,'AY26-27'!$C:J,8,FALSE))</f>
        <v>Not Eligible for GA Waiver</v>
      </c>
      <c r="H73" s="40" t="str">
        <f>VLOOKUP(B73,'AY26-27'!$C:K,9,FALSE)</f>
        <v>No</v>
      </c>
      <c r="I73" s="42" t="str">
        <f>VLOOKUP(B73,'AY26-27'!C:M,11,FALSE)</f>
        <v>Yes - Waiver Amount Capped at Grad In-State Full-time Tuition Rate</v>
      </c>
    </row>
    <row r="74" spans="2:9" x14ac:dyDescent="0.25">
      <c r="B74" s="4" t="s">
        <v>1483</v>
      </c>
      <c r="C74" s="40">
        <f>VLOOKUP(B74,'AY26-27'!$C:F,4,FALSE)</f>
        <v>1084</v>
      </c>
      <c r="D74" s="40">
        <f>VLOOKUP(B74,'AY26-27'!$C:G,5,FALSE)</f>
        <v>2302</v>
      </c>
      <c r="E74" s="40">
        <f>VLOOKUP(B74,'AY26-27'!$C:H,6,FALSE)</f>
        <v>521</v>
      </c>
      <c r="F74" s="40">
        <f>VLOOKUP(B74,'AY26-27'!$C:I,7,FALSE)</f>
        <v>710</v>
      </c>
      <c r="G74" s="2">
        <f>IF(VLOOKUP(B74,'AY26-27'!$C:J,8,FALSE)="N/A","Not Eligible for GA Waiver",VLOOKUP(B74,'AY26-27'!$C:J,8,FALSE))</f>
        <v>290</v>
      </c>
      <c r="H74" s="40" t="str">
        <f>VLOOKUP(B74,'AY26-27'!$C:K,9,FALSE)</f>
        <v>Yes</v>
      </c>
      <c r="I74" s="42" t="str">
        <f>VLOOKUP(B74,'AY26-27'!C:M,11,FALSE)</f>
        <v>Yes</v>
      </c>
    </row>
    <row r="75" spans="2:9" ht="30" x14ac:dyDescent="0.25">
      <c r="B75" s="4" t="s">
        <v>188</v>
      </c>
      <c r="C75" s="40">
        <f>VLOOKUP(B75,'AY26-27'!$C:F,4,FALSE)</f>
        <v>925</v>
      </c>
      <c r="D75" s="40">
        <f>VLOOKUP(B75,'AY26-27'!$C:G,5,FALSE)</f>
        <v>925</v>
      </c>
      <c r="E75" s="40">
        <f>VLOOKUP(B75,'AY26-27'!$C:H,6,FALSE)</f>
        <v>0</v>
      </c>
      <c r="F75" s="40">
        <f>VLOOKUP(B75,'AY26-27'!$C:I,7,FALSE)</f>
        <v>0</v>
      </c>
      <c r="G75" s="2" t="str">
        <f>IF(VLOOKUP(B75,'AY26-27'!$C:J,8,FALSE)="N/A","Not Eligible for GA Waiver",VLOOKUP(B75,'AY26-27'!$C:J,8,FALSE))</f>
        <v>Not Eligible for GA Waiver</v>
      </c>
      <c r="H75" s="40" t="str">
        <f>VLOOKUP(B75,'AY26-27'!$C:K,9,FALSE)</f>
        <v>No</v>
      </c>
      <c r="I75" s="42" t="str">
        <f>VLOOKUP(B75,'AY26-27'!C:M,11,FALSE)</f>
        <v>Yes - Waiver Amount Capped at Grad In-State Full-time Tuition Rate</v>
      </c>
    </row>
    <row r="76" spans="2:9" x14ac:dyDescent="0.25">
      <c r="B76" s="4" t="s">
        <v>202</v>
      </c>
      <c r="C76" s="40">
        <f>VLOOKUP(B76,'AY26-27'!$C:F,4,FALSE)</f>
        <v>1084</v>
      </c>
      <c r="D76" s="40">
        <f>VLOOKUP(B76,'AY26-27'!$C:G,5,FALSE)</f>
        <v>2302</v>
      </c>
      <c r="E76" s="40">
        <f>VLOOKUP(B76,'AY26-27'!$C:H,6,FALSE)</f>
        <v>1238</v>
      </c>
      <c r="F76" s="40">
        <f>VLOOKUP(B76,'AY26-27'!$C:I,7,FALSE)</f>
        <v>1943</v>
      </c>
      <c r="G76" s="2">
        <f>IF(VLOOKUP(B76,'AY26-27'!$C:J,8,FALSE)="N/A","Not Eligible for GA Waiver",VLOOKUP(B76,'AY26-27'!$C:J,8,FALSE))</f>
        <v>1173</v>
      </c>
      <c r="H76" s="40" t="str">
        <f>VLOOKUP(B76,'AY26-27'!$C:K,9,FALSE)</f>
        <v>Yes</v>
      </c>
      <c r="I76" s="42" t="str">
        <f>VLOOKUP(B76,'AY26-27'!C:M,11,FALSE)</f>
        <v>Yes</v>
      </c>
    </row>
    <row r="77" spans="2:9" x14ac:dyDescent="0.25">
      <c r="B77" s="4" t="s">
        <v>223</v>
      </c>
      <c r="C77" s="40">
        <f>VLOOKUP(B77,'AY26-27'!$C:F,4,FALSE)</f>
        <v>1084</v>
      </c>
      <c r="D77" s="40">
        <f>VLOOKUP(B77,'AY26-27'!$C:G,5,FALSE)</f>
        <v>2302</v>
      </c>
      <c r="E77" s="40">
        <f>VLOOKUP(B77,'AY26-27'!$C:H,6,FALSE)</f>
        <v>1238</v>
      </c>
      <c r="F77" s="40">
        <f>VLOOKUP(B77,'AY26-27'!$C:I,7,FALSE)</f>
        <v>1943</v>
      </c>
      <c r="G77" s="2">
        <f>IF(VLOOKUP(B77,'AY26-27'!$C:J,8,FALSE)="N/A","Not Eligible for GA Waiver",VLOOKUP(B77,'AY26-27'!$C:J,8,FALSE))</f>
        <v>1173</v>
      </c>
      <c r="H77" s="40" t="str">
        <f>VLOOKUP(B77,'AY26-27'!$C:K,9,FALSE)</f>
        <v>Yes</v>
      </c>
      <c r="I77" s="42" t="str">
        <f>VLOOKUP(B77,'AY26-27'!C:M,11,FALSE)</f>
        <v>Yes</v>
      </c>
    </row>
    <row r="78" spans="2:9" x14ac:dyDescent="0.25">
      <c r="B78" s="4" t="s">
        <v>229</v>
      </c>
      <c r="C78" s="40">
        <f>VLOOKUP(B78,'AY26-27'!$C:F,4,FALSE)</f>
        <v>1084</v>
      </c>
      <c r="D78" s="40">
        <f>VLOOKUP(B78,'AY26-27'!$C:G,5,FALSE)</f>
        <v>2302</v>
      </c>
      <c r="E78" s="40">
        <f>VLOOKUP(B78,'AY26-27'!$C:H,6,FALSE)</f>
        <v>1238</v>
      </c>
      <c r="F78" s="40">
        <f>VLOOKUP(B78,'AY26-27'!$C:I,7,FALSE)</f>
        <v>1943</v>
      </c>
      <c r="G78" s="2">
        <f>IF(VLOOKUP(B78,'AY26-27'!$C:J,8,FALSE)="N/A","Not Eligible for GA Waiver",VLOOKUP(B78,'AY26-27'!$C:J,8,FALSE))</f>
        <v>1173</v>
      </c>
      <c r="H78" s="40" t="str">
        <f>VLOOKUP(B78,'AY26-27'!$C:K,9,FALSE)</f>
        <v>Yes</v>
      </c>
      <c r="I78" s="42" t="str">
        <f>VLOOKUP(B78,'AY26-27'!C:M,11,FALSE)</f>
        <v>Yes</v>
      </c>
    </row>
    <row r="79" spans="2:9" x14ac:dyDescent="0.25">
      <c r="B79" s="4" t="s">
        <v>266</v>
      </c>
      <c r="C79" s="40">
        <f>VLOOKUP(B79,'AY26-27'!$C:F,4,FALSE)</f>
        <v>1084</v>
      </c>
      <c r="D79" s="40">
        <f>VLOOKUP(B79,'AY26-27'!$C:G,5,FALSE)</f>
        <v>2302</v>
      </c>
      <c r="E79" s="40">
        <f>VLOOKUP(B79,'AY26-27'!$C:H,6,FALSE)</f>
        <v>1238</v>
      </c>
      <c r="F79" s="40">
        <f>VLOOKUP(B79,'AY26-27'!$C:I,7,FALSE)</f>
        <v>1943</v>
      </c>
      <c r="G79" s="2">
        <f>IF(VLOOKUP(B79,'AY26-27'!$C:J,8,FALSE)="N/A","Not Eligible for GA Waiver",VLOOKUP(B79,'AY26-27'!$C:J,8,FALSE))</f>
        <v>1173</v>
      </c>
      <c r="H79" s="40" t="str">
        <f>VLOOKUP(B79,'AY26-27'!$C:K,9,FALSE)</f>
        <v>Yes</v>
      </c>
      <c r="I79" s="42" t="str">
        <f>VLOOKUP(B79,'AY26-27'!C:M,11,FALSE)</f>
        <v>Yes</v>
      </c>
    </row>
    <row r="80" spans="2:9" ht="30" x14ac:dyDescent="0.25">
      <c r="B80" s="4" t="s">
        <v>348</v>
      </c>
      <c r="C80" s="40">
        <f>VLOOKUP(B80,'AY26-27'!$C:F,4,FALSE)</f>
        <v>1200</v>
      </c>
      <c r="D80" s="40">
        <f>VLOOKUP(B80,'AY26-27'!$C:G,5,FALSE)</f>
        <v>1200</v>
      </c>
      <c r="E80" s="40">
        <f>VLOOKUP(B80,'AY26-27'!$C:H,6,FALSE)</f>
        <v>0</v>
      </c>
      <c r="F80" s="40">
        <f>VLOOKUP(B80,'AY26-27'!$C:I,7,FALSE)</f>
        <v>0</v>
      </c>
      <c r="G80" s="2" t="str">
        <f>IF(VLOOKUP(B80,'AY26-27'!$C:J,8,FALSE)="N/A","Not Eligible for GA Waiver",VLOOKUP(B80,'AY26-27'!$C:J,8,FALSE))</f>
        <v>Not Eligible for GA Waiver</v>
      </c>
      <c r="H80" s="40" t="str">
        <f>VLOOKUP(B80,'AY26-27'!$C:K,9,FALSE)</f>
        <v>No</v>
      </c>
      <c r="I80" s="42" t="str">
        <f>VLOOKUP(B80,'AY26-27'!C:M,11,FALSE)</f>
        <v>Yes - Waiver Amount Capped at Grad In-State Full-time Tuition Rate</v>
      </c>
    </row>
    <row r="81" spans="2:9" x14ac:dyDescent="0.25">
      <c r="B81" s="4" t="s">
        <v>354</v>
      </c>
      <c r="C81" s="40">
        <f>VLOOKUP(B81,'AY26-27'!$C:F,4,FALSE)</f>
        <v>1084</v>
      </c>
      <c r="D81" s="40">
        <f>VLOOKUP(B81,'AY26-27'!$C:G,5,FALSE)</f>
        <v>2302</v>
      </c>
      <c r="E81" s="40">
        <f>VLOOKUP(B81,'AY26-27'!$C:H,6,FALSE)</f>
        <v>1238</v>
      </c>
      <c r="F81" s="40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40" t="str">
        <f>VLOOKUP(B81,'AY26-27'!$C:K,9,FALSE)</f>
        <v>Yes</v>
      </c>
      <c r="I81" s="42" t="str">
        <f>VLOOKUP(B81,'AY26-27'!C:M,11,FALSE)</f>
        <v>Yes</v>
      </c>
    </row>
    <row r="82" spans="2:9" x14ac:dyDescent="0.25">
      <c r="B82" s="4" t="s">
        <v>373</v>
      </c>
      <c r="C82" s="40">
        <f>VLOOKUP(B82,'AY26-27'!$C:F,4,FALSE)</f>
        <v>1084</v>
      </c>
      <c r="D82" s="40">
        <f>VLOOKUP(B82,'AY26-27'!$C:G,5,FALSE)</f>
        <v>2302</v>
      </c>
      <c r="E82" s="40">
        <f>VLOOKUP(B82,'AY26-27'!$C:H,6,FALSE)</f>
        <v>1238</v>
      </c>
      <c r="F82" s="40">
        <f>VLOOKUP(B82,'AY26-27'!$C:I,7,FALSE)</f>
        <v>1943</v>
      </c>
      <c r="G82" s="2">
        <f>IF(VLOOKUP(B82,'AY26-27'!$C:J,8,FALSE)="N/A","Not Eligible for GA Waiver",VLOOKUP(B82,'AY26-27'!$C:J,8,FALSE))</f>
        <v>1173</v>
      </c>
      <c r="H82" s="40" t="str">
        <f>VLOOKUP(B82,'AY26-27'!$C:K,9,FALSE)</f>
        <v>Yes</v>
      </c>
      <c r="I82" s="42" t="str">
        <f>VLOOKUP(B82,'AY26-27'!C:M,11,FALSE)</f>
        <v>Yes</v>
      </c>
    </row>
    <row r="83" spans="2:9" ht="30" x14ac:dyDescent="0.25">
      <c r="B83" s="4" t="s">
        <v>377</v>
      </c>
      <c r="C83" s="40">
        <f>VLOOKUP(B83,'AY26-27'!$C:F,4,FALSE)</f>
        <v>1000</v>
      </c>
      <c r="D83" s="40">
        <f>VLOOKUP(B83,'AY26-27'!$C:G,5,FALSE)</f>
        <v>1000</v>
      </c>
      <c r="E83" s="40">
        <f>VLOOKUP(B83,'AY26-27'!$C:H,6,FALSE)</f>
        <v>0</v>
      </c>
      <c r="F83" s="40">
        <f>VLOOKUP(B83,'AY26-27'!$C:I,7,FALSE)</f>
        <v>0</v>
      </c>
      <c r="G83" s="2" t="str">
        <f>IF(VLOOKUP(B83,'AY26-27'!$C:J,8,FALSE)="N/A","Not Eligible for GA Waiver",VLOOKUP(B83,'AY26-27'!$C:J,8,FALSE))</f>
        <v>Not Eligible for GA Waiver</v>
      </c>
      <c r="H83" s="40" t="str">
        <f>VLOOKUP(B83,'AY26-27'!$C:K,9,FALSE)</f>
        <v>No</v>
      </c>
      <c r="I83" s="42" t="str">
        <f>VLOOKUP(B83,'AY26-27'!C:M,11,FALSE)</f>
        <v>Yes - Waiver Amount Capped at Grad In-State Full-time Tuition Rate</v>
      </c>
    </row>
    <row r="84" spans="2:9" x14ac:dyDescent="0.25">
      <c r="B84" s="4" t="s">
        <v>379</v>
      </c>
      <c r="C84" s="40">
        <f>VLOOKUP(B84,'AY26-27'!$C:F,4,FALSE)</f>
        <v>1084</v>
      </c>
      <c r="D84" s="40">
        <f>VLOOKUP(B84,'AY26-27'!$C:G,5,FALSE)</f>
        <v>2302</v>
      </c>
      <c r="E84" s="40">
        <f>VLOOKUP(B84,'AY26-27'!$C:H,6,FALSE)</f>
        <v>1238</v>
      </c>
      <c r="F84" s="40">
        <f>VLOOKUP(B84,'AY26-27'!$C:I,7,FALSE)</f>
        <v>1943</v>
      </c>
      <c r="G84" s="2">
        <f>IF(VLOOKUP(B84,'AY26-27'!$C:J,8,FALSE)="N/A","Not Eligible for GA Waiver",VLOOKUP(B84,'AY26-27'!$C:J,8,FALSE))</f>
        <v>1173</v>
      </c>
      <c r="H84" s="40" t="str">
        <f>VLOOKUP(B84,'AY26-27'!$C:K,9,FALSE)</f>
        <v>Yes</v>
      </c>
      <c r="I84" s="42" t="str">
        <f>VLOOKUP(B84,'AY26-27'!C:M,11,FALSE)</f>
        <v>Yes</v>
      </c>
    </row>
    <row r="85" spans="2:9" x14ac:dyDescent="0.25">
      <c r="B85" s="4" t="s">
        <v>434</v>
      </c>
      <c r="C85" s="40">
        <f>VLOOKUP(B85,'AY26-27'!$C:F,4,FALSE)</f>
        <v>1084</v>
      </c>
      <c r="D85" s="40">
        <f>VLOOKUP(B85,'AY26-27'!$C:G,5,FALSE)</f>
        <v>2302</v>
      </c>
      <c r="E85" s="40">
        <f>VLOOKUP(B85,'AY26-27'!$C:H,6,FALSE)</f>
        <v>1238</v>
      </c>
      <c r="F85" s="40">
        <f>VLOOKUP(B85,'AY26-27'!$C:I,7,FALSE)</f>
        <v>1943</v>
      </c>
      <c r="G85" s="2">
        <f>IF(VLOOKUP(B85,'AY26-27'!$C:J,8,FALSE)="N/A","Not Eligible for GA Waiver",VLOOKUP(B85,'AY26-27'!$C:J,8,FALSE))</f>
        <v>1173</v>
      </c>
      <c r="H85" s="40" t="str">
        <f>VLOOKUP(B85,'AY26-27'!$C:K,9,FALSE)</f>
        <v>Yes</v>
      </c>
      <c r="I85" s="42" t="str">
        <f>VLOOKUP(B85,'AY26-27'!C:M,11,FALSE)</f>
        <v>Yes</v>
      </c>
    </row>
    <row r="86" spans="2:9" x14ac:dyDescent="0.25">
      <c r="B86" s="4" t="s">
        <v>446</v>
      </c>
      <c r="C86" s="40">
        <f>VLOOKUP(B86,'AY26-27'!$C:F,4,FALSE)</f>
        <v>1084</v>
      </c>
      <c r="D86" s="40">
        <f>VLOOKUP(B86,'AY26-27'!$C:G,5,FALSE)</f>
        <v>2302</v>
      </c>
      <c r="E86" s="40">
        <f>VLOOKUP(B86,'AY26-27'!$C:H,6,FALSE)</f>
        <v>1238</v>
      </c>
      <c r="F86" s="40">
        <f>VLOOKUP(B86,'AY26-27'!$C:I,7,FALSE)</f>
        <v>1943</v>
      </c>
      <c r="G86" s="2">
        <f>IF(VLOOKUP(B86,'AY26-27'!$C:J,8,FALSE)="N/A","Not Eligible for GA Waiver",VLOOKUP(B86,'AY26-27'!$C:J,8,FALSE))</f>
        <v>1147</v>
      </c>
      <c r="H86" s="40" t="str">
        <f>VLOOKUP(B86,'AY26-27'!$C:K,9,FALSE)</f>
        <v>Yes</v>
      </c>
      <c r="I86" s="42" t="str">
        <f>VLOOKUP(B86,'AY26-27'!C:M,11,FALSE)</f>
        <v>Yes</v>
      </c>
    </row>
    <row r="87" spans="2:9" x14ac:dyDescent="0.25">
      <c r="B87" s="4" t="s">
        <v>471</v>
      </c>
      <c r="C87" s="40">
        <f>VLOOKUP(B87,'AY26-27'!$C:F,4,FALSE)</f>
        <v>1084</v>
      </c>
      <c r="D87" s="40">
        <f>VLOOKUP(B87,'AY26-27'!$C:G,5,FALSE)</f>
        <v>2302</v>
      </c>
      <c r="E87" s="40">
        <f>VLOOKUP(B87,'AY26-27'!$C:H,6,FALSE)</f>
        <v>1238</v>
      </c>
      <c r="F87" s="40">
        <f>VLOOKUP(B87,'AY26-27'!$C:I,7,FALSE)</f>
        <v>1943</v>
      </c>
      <c r="G87" s="2">
        <f>IF(VLOOKUP(B87,'AY26-27'!$C:J,8,FALSE)="N/A","Not Eligible for GA Waiver",VLOOKUP(B87,'AY26-27'!$C:J,8,FALSE))</f>
        <v>1173</v>
      </c>
      <c r="H87" s="40" t="str">
        <f>VLOOKUP(B87,'AY26-27'!$C:K,9,FALSE)</f>
        <v>Yes</v>
      </c>
      <c r="I87" s="42" t="str">
        <f>VLOOKUP(B87,'AY26-27'!C:M,11,FALSE)</f>
        <v>Yes</v>
      </c>
    </row>
    <row r="88" spans="2:9" x14ac:dyDescent="0.25">
      <c r="B88" s="5" t="s">
        <v>482</v>
      </c>
      <c r="C88" s="7">
        <f>VLOOKUP(B88,'AY26-27'!$C:F,4,FALSE)</f>
        <v>1084</v>
      </c>
      <c r="D88" s="7">
        <f>VLOOKUP(B88,'AY26-27'!$C:G,5,FALSE)</f>
        <v>2302</v>
      </c>
      <c r="E88" s="7">
        <f>VLOOKUP(B88,'AY26-27'!$C:H,6,FALSE)</f>
        <v>1238</v>
      </c>
      <c r="F88" s="7">
        <f>VLOOKUP(B88,'AY26-27'!$C:I,7,FALSE)</f>
        <v>1943</v>
      </c>
      <c r="G88" s="6">
        <f>IF(VLOOKUP(B88,'AY26-27'!$C:J,8,FALSE)="N/A","Not Eligible for GA Waiver",VLOOKUP(B88,'AY26-27'!$C:J,8,FALSE))</f>
        <v>1173</v>
      </c>
      <c r="H88" s="7" t="str">
        <f>VLOOKUP(B88,'AY26-27'!$C:K,9,FALSE)</f>
        <v>Yes</v>
      </c>
      <c r="I88" s="41" t="str">
        <f>VLOOKUP(B88,'AY26-27'!C:M,11,FALSE)</f>
        <v>Yes</v>
      </c>
    </row>
    <row r="89" spans="2:9" x14ac:dyDescent="0.25">
      <c r="C89" s="1"/>
    </row>
    <row r="90" spans="2:9" x14ac:dyDescent="0.25">
      <c r="C90" s="1"/>
    </row>
    <row r="91" spans="2:9" ht="45.75" x14ac:dyDescent="0.3">
      <c r="B91" s="16" t="s">
        <v>130</v>
      </c>
      <c r="C91" s="37" t="s">
        <v>521</v>
      </c>
      <c r="D91" s="37" t="s">
        <v>522</v>
      </c>
      <c r="E91" s="37" t="s">
        <v>523</v>
      </c>
      <c r="F91" s="37" t="s">
        <v>524</v>
      </c>
      <c r="G91" s="37" t="s">
        <v>528</v>
      </c>
      <c r="H91" s="37" t="s">
        <v>532</v>
      </c>
      <c r="I91" s="34" t="s">
        <v>1546</v>
      </c>
    </row>
    <row r="92" spans="2:9" ht="30" x14ac:dyDescent="0.25">
      <c r="B92" s="4" t="s">
        <v>729</v>
      </c>
      <c r="C92" s="40">
        <f>VLOOKUP(B92,'AY26-27'!$C:F,4,FALSE)</f>
        <v>1325</v>
      </c>
      <c r="D92" s="40">
        <f>VLOOKUP(B92,'AY26-27'!$C:G,5,FALSE)</f>
        <v>1325</v>
      </c>
      <c r="E92" s="40">
        <f>VLOOKUP(B92,'AY26-27'!$C:H,6,FALSE)</f>
        <v>0</v>
      </c>
      <c r="F92" s="40">
        <f>VLOOKUP(B92,'AY26-27'!$C:I,7,FALSE)</f>
        <v>0</v>
      </c>
      <c r="G92" s="2" t="str">
        <f>IF(VLOOKUP(B92,'AY26-27'!$C:J,8,FALSE)="N/A","Not Eligible for GA Waiver",VLOOKUP(B92,'AY26-27'!$C:J,8,FALSE))</f>
        <v>Not Eligible for GA Waiver</v>
      </c>
      <c r="H92" s="40" t="str">
        <f>VLOOKUP(B92,'AY26-27'!$C:K,9,FALSE)</f>
        <v>No</v>
      </c>
      <c r="I92" s="42" t="str">
        <f>VLOOKUP(B92,'AY26-27'!C:M,11,FALSE)</f>
        <v>Yes - Waiver Amount Capped at Grad In-State Full-time Tuition Rate</v>
      </c>
    </row>
    <row r="93" spans="2:9" x14ac:dyDescent="0.25">
      <c r="B93" s="4" t="s">
        <v>177</v>
      </c>
      <c r="C93" s="40">
        <f>VLOOKUP(B93,'AY26-27'!$C:F,4,FALSE)</f>
        <v>1084</v>
      </c>
      <c r="D93" s="40">
        <f>VLOOKUP(B93,'AY26-27'!$C:G,5,FALSE)</f>
        <v>2302</v>
      </c>
      <c r="E93" s="40">
        <f>VLOOKUP(B93,'AY26-27'!$C:H,6,FALSE)</f>
        <v>1238</v>
      </c>
      <c r="F93" s="40">
        <f>VLOOKUP(B93,'AY26-27'!$C:I,7,FALSE)</f>
        <v>1943</v>
      </c>
      <c r="G93" s="2">
        <f>IF(VLOOKUP(B93,'AY26-27'!$C:J,8,FALSE)="N/A","Not Eligible for GA Waiver",VLOOKUP(B93,'AY26-27'!$C:J,8,FALSE))</f>
        <v>1173</v>
      </c>
      <c r="H93" s="40" t="str">
        <f>VLOOKUP(B93,'AY26-27'!$C:K,9,FALSE)</f>
        <v>Yes</v>
      </c>
      <c r="I93" s="42" t="str">
        <f>VLOOKUP(B93,'AY26-27'!C:M,11,FALSE)</f>
        <v>Yes</v>
      </c>
    </row>
    <row r="94" spans="2:9" x14ac:dyDescent="0.25">
      <c r="B94" s="4" t="s">
        <v>238</v>
      </c>
      <c r="C94" s="40">
        <f>VLOOKUP(B94,'AY26-27'!$C:F,4,FALSE)</f>
        <v>1084</v>
      </c>
      <c r="D94" s="40">
        <f>VLOOKUP(B94,'AY26-27'!$C:G,5,FALSE)</f>
        <v>2302</v>
      </c>
      <c r="E94" s="40">
        <f>VLOOKUP(B94,'AY26-27'!$C:H,6,FALSE)</f>
        <v>1238</v>
      </c>
      <c r="F94" s="40">
        <f>VLOOKUP(B94,'AY26-27'!$C:I,7,FALSE)</f>
        <v>1943</v>
      </c>
      <c r="G94" s="2">
        <f>IF(VLOOKUP(B94,'AY26-27'!$C:J,8,FALSE)="N/A","Not Eligible for GA Waiver",VLOOKUP(B94,'AY26-27'!$C:J,8,FALSE))</f>
        <v>1173</v>
      </c>
      <c r="H94" s="40" t="str">
        <f>VLOOKUP(B94,'AY26-27'!$C:K,9,FALSE)</f>
        <v>Yes</v>
      </c>
      <c r="I94" s="42" t="str">
        <f>VLOOKUP(B94,'AY26-27'!C:M,11,FALSE)</f>
        <v>Yes</v>
      </c>
    </row>
    <row r="95" spans="2:9" x14ac:dyDescent="0.25">
      <c r="B95" s="4" t="s">
        <v>254</v>
      </c>
      <c r="C95" s="40">
        <f>VLOOKUP(B95,'AY26-27'!$C:F,4,FALSE)</f>
        <v>1084</v>
      </c>
      <c r="D95" s="40">
        <f>VLOOKUP(B95,'AY26-27'!$C:G,5,FALSE)</f>
        <v>2302</v>
      </c>
      <c r="E95" s="40">
        <f>VLOOKUP(B95,'AY26-27'!$C:H,6,FALSE)</f>
        <v>1238</v>
      </c>
      <c r="F95" s="40">
        <f>VLOOKUP(B95,'AY26-27'!$C:I,7,FALSE)</f>
        <v>1943</v>
      </c>
      <c r="G95" s="2">
        <f>IF(VLOOKUP(B95,'AY26-27'!$C:J,8,FALSE)="N/A","Not Eligible for GA Waiver",VLOOKUP(B95,'AY26-27'!$C:J,8,FALSE))</f>
        <v>1173</v>
      </c>
      <c r="H95" s="40" t="str">
        <f>VLOOKUP(B95,'AY26-27'!$C:K,9,FALSE)</f>
        <v>Yes</v>
      </c>
      <c r="I95" s="42" t="str">
        <f>VLOOKUP(B95,'AY26-27'!C:M,11,FALSE)</f>
        <v>Yes</v>
      </c>
    </row>
    <row r="96" spans="2:9" x14ac:dyDescent="0.25">
      <c r="B96" s="4" t="s">
        <v>529</v>
      </c>
      <c r="C96" s="40">
        <f>VLOOKUP(B96,'AY26-27'!$C:F,4,FALSE)</f>
        <v>1084</v>
      </c>
      <c r="D96" s="40">
        <f>VLOOKUP(B96,'AY26-27'!$C:G,5,FALSE)</f>
        <v>2302</v>
      </c>
      <c r="E96" s="40">
        <f>VLOOKUP(B96,'AY26-27'!$C:H,6,FALSE)</f>
        <v>1238</v>
      </c>
      <c r="F96" s="40">
        <f>VLOOKUP(B96,'AY26-27'!$C:I,7,FALSE)</f>
        <v>1943</v>
      </c>
      <c r="G96" s="2">
        <f>IF(VLOOKUP(B96,'AY26-27'!$C:J,8,FALSE)="N/A","Not Eligible for GA Waiver",VLOOKUP(B96,'AY26-27'!$C:J,8,FALSE))</f>
        <v>1173</v>
      </c>
      <c r="H96" s="40" t="str">
        <f>VLOOKUP(B96,'AY26-27'!$C:K,9,FALSE)</f>
        <v>Yes</v>
      </c>
      <c r="I96" s="42" t="str">
        <f>VLOOKUP(B96,'AY26-27'!C:M,11,FALSE)</f>
        <v>Yes</v>
      </c>
    </row>
    <row r="97" spans="2:9" x14ac:dyDescent="0.25">
      <c r="B97" s="4" t="s">
        <v>530</v>
      </c>
      <c r="C97" s="40">
        <f>VLOOKUP(B97,'AY26-27'!$C:F,4,FALSE)</f>
        <v>1084</v>
      </c>
      <c r="D97" s="40">
        <f>VLOOKUP(B97,'AY26-27'!$C:G,5,FALSE)</f>
        <v>2302</v>
      </c>
      <c r="E97" s="40">
        <f>VLOOKUP(B97,'AY26-27'!$C:H,6,FALSE)</f>
        <v>1238</v>
      </c>
      <c r="F97" s="40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40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289</v>
      </c>
      <c r="C98" s="40">
        <f>VLOOKUP(B98,'AY26-27'!$C:F,4,FALSE)</f>
        <v>1084</v>
      </c>
      <c r="D98" s="40">
        <f>VLOOKUP(B98,'AY26-27'!$C:G,5,FALSE)</f>
        <v>2302</v>
      </c>
      <c r="E98" s="40">
        <f>VLOOKUP(B98,'AY26-27'!$C:H,6,FALSE)</f>
        <v>1238</v>
      </c>
      <c r="F98" s="40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40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5" t="s">
        <v>383</v>
      </c>
      <c r="C99" s="7">
        <f>VLOOKUP(B99,'AY26-27'!$C:F,4,FALSE)</f>
        <v>1084</v>
      </c>
      <c r="D99" s="7">
        <f>VLOOKUP(B99,'AY26-27'!$C:G,5,FALSE)</f>
        <v>2302</v>
      </c>
      <c r="E99" s="7">
        <f>VLOOKUP(B99,'AY26-27'!$C:H,6,FALSE)</f>
        <v>1238</v>
      </c>
      <c r="F99" s="7">
        <f>VLOOKUP(B99,'AY26-27'!$C:I,7,FALSE)</f>
        <v>1943</v>
      </c>
      <c r="G99" s="6">
        <f>IF(VLOOKUP(B99,'AY26-27'!$C:J,8,FALSE)="N/A","Not Eligible for GA Waiver",VLOOKUP(B99,'AY26-27'!$C:J,8,FALSE))</f>
        <v>1173</v>
      </c>
      <c r="H99" s="7" t="str">
        <f>VLOOKUP(B99,'AY26-27'!$C:K,9,FALSE)</f>
        <v>Yes</v>
      </c>
      <c r="I99" s="41" t="str">
        <f>VLOOKUP(B99,'AY26-27'!C:M,11,FALSE)</f>
        <v>Yes</v>
      </c>
    </row>
    <row r="100" spans="2:9" x14ac:dyDescent="0.25">
      <c r="C100" s="1"/>
    </row>
    <row r="101" spans="2:9" x14ac:dyDescent="0.25">
      <c r="C101" s="1"/>
    </row>
    <row r="102" spans="2:9" ht="45.75" x14ac:dyDescent="0.3">
      <c r="B102" s="16" t="s">
        <v>40</v>
      </c>
      <c r="C102" s="37" t="s">
        <v>521</v>
      </c>
      <c r="D102" s="37" t="s">
        <v>522</v>
      </c>
      <c r="E102" s="37" t="s">
        <v>523</v>
      </c>
      <c r="F102" s="37" t="s">
        <v>524</v>
      </c>
      <c r="G102" s="37" t="s">
        <v>528</v>
      </c>
      <c r="H102" s="37" t="s">
        <v>532</v>
      </c>
      <c r="I102" s="34" t="s">
        <v>1546</v>
      </c>
    </row>
    <row r="103" spans="2:9" x14ac:dyDescent="0.25">
      <c r="B103" s="4" t="s">
        <v>39</v>
      </c>
      <c r="C103" s="40">
        <f>VLOOKUP(B103,'AY26-27'!$C:F,4,FALSE)</f>
        <v>1084</v>
      </c>
      <c r="D103" s="40">
        <f>VLOOKUP(B103,'AY26-27'!$C:G,5,FALSE)</f>
        <v>2302</v>
      </c>
      <c r="E103" s="40">
        <f>VLOOKUP(B103,'AY26-27'!$C:H,6,FALSE)</f>
        <v>1238</v>
      </c>
      <c r="F103" s="40">
        <f>VLOOKUP(B103,'AY26-27'!$C:I,7,FALSE)</f>
        <v>1943</v>
      </c>
      <c r="G103" s="2">
        <f>IF(VLOOKUP(B103,'AY26-27'!$C:J,8,FALSE)="N/A","Not Eligible for GA Waiver",VLOOKUP(B103,'AY26-27'!$C:J,8,FALSE))</f>
        <v>1173</v>
      </c>
      <c r="H103" s="40" t="str">
        <f>VLOOKUP(B103,'AY26-27'!$C:K,9,FALSE)</f>
        <v>Yes</v>
      </c>
      <c r="I103" s="42" t="str">
        <f>VLOOKUP(B103,'AY26-27'!C:M,11,FALSE)</f>
        <v>Yes</v>
      </c>
    </row>
    <row r="104" spans="2:9" x14ac:dyDescent="0.25">
      <c r="B104" s="4" t="s">
        <v>531</v>
      </c>
      <c r="C104" s="40">
        <f>VLOOKUP(B104,'AY26-27'!$C:F,4,FALSE)</f>
        <v>1084</v>
      </c>
      <c r="D104" s="40">
        <f>VLOOKUP(B104,'AY26-27'!$C:G,5,FALSE)</f>
        <v>2302</v>
      </c>
      <c r="E104" s="40">
        <f>VLOOKUP(B104,'AY26-27'!$C:H,6,FALSE)</f>
        <v>1238</v>
      </c>
      <c r="F104" s="40">
        <f>VLOOKUP(B104,'AY26-27'!$C:I,7,FALSE)</f>
        <v>1943</v>
      </c>
      <c r="G104" s="2">
        <f>IF(VLOOKUP(B104,'AY26-27'!$C:J,8,FALSE)="N/A","Not Eligible for GA Waiver",VLOOKUP(B104,'AY26-27'!$C:J,8,FALSE))</f>
        <v>1173</v>
      </c>
      <c r="H104" s="40" t="str">
        <f>VLOOKUP(B104,'AY26-27'!$C:K,9,FALSE)</f>
        <v>Yes</v>
      </c>
      <c r="I104" s="42" t="str">
        <f>VLOOKUP(B104,'AY26-27'!C:M,11,FALSE)</f>
        <v>Yes</v>
      </c>
    </row>
    <row r="105" spans="2:9" x14ac:dyDescent="0.25">
      <c r="B105" s="4" t="s">
        <v>43</v>
      </c>
      <c r="C105" s="40">
        <f>VLOOKUP(B105,'AY26-27'!$C:F,4,FALSE)</f>
        <v>1084</v>
      </c>
      <c r="D105" s="40">
        <f>VLOOKUP(B105,'AY26-27'!$C:G,5,FALSE)</f>
        <v>2302</v>
      </c>
      <c r="E105" s="40">
        <f>VLOOKUP(B105,'AY26-27'!$C:H,6,FALSE)</f>
        <v>1238</v>
      </c>
      <c r="F105" s="40">
        <f>VLOOKUP(B105,'AY26-27'!$C:I,7,FALSE)</f>
        <v>1943</v>
      </c>
      <c r="G105" s="2">
        <f>IF(VLOOKUP(B105,'AY26-27'!$C:J,8,FALSE)="N/A","Not Eligible for GA Waiver",VLOOKUP(B105,'AY26-27'!$C:J,8,FALSE))</f>
        <v>1173</v>
      </c>
      <c r="H105" s="40" t="str">
        <f>VLOOKUP(B105,'AY26-27'!$C:K,9,FALSE)</f>
        <v>Yes</v>
      </c>
      <c r="I105" s="42" t="str">
        <f>VLOOKUP(B105,'AY26-27'!C:M,11,FALSE)</f>
        <v>Yes</v>
      </c>
    </row>
    <row r="106" spans="2:9" x14ac:dyDescent="0.25">
      <c r="B106" s="4" t="s">
        <v>45</v>
      </c>
      <c r="C106" s="40">
        <f>VLOOKUP(B106,'AY26-27'!$C:F,4,FALSE)</f>
        <v>1084</v>
      </c>
      <c r="D106" s="40">
        <f>VLOOKUP(B106,'AY26-27'!$C:G,5,FALSE)</f>
        <v>2302</v>
      </c>
      <c r="E106" s="40">
        <f>VLOOKUP(B106,'AY26-27'!$C:H,6,FALSE)</f>
        <v>1238</v>
      </c>
      <c r="F106" s="40">
        <f>VLOOKUP(B106,'AY26-27'!$C:I,7,FALSE)</f>
        <v>1943</v>
      </c>
      <c r="G106" s="2">
        <f>IF(VLOOKUP(B106,'AY26-27'!$C:J,8,FALSE)="N/A","Not Eligible for GA Waiver",VLOOKUP(B106,'AY26-27'!$C:J,8,FALSE))</f>
        <v>1173</v>
      </c>
      <c r="H106" s="40" t="str">
        <f>VLOOKUP(B106,'AY26-27'!$C:K,9,FALSE)</f>
        <v>Yes</v>
      </c>
      <c r="I106" s="42" t="str">
        <f>VLOOKUP(B106,'AY26-27'!C:M,11,FALSE)</f>
        <v>Yes</v>
      </c>
    </row>
    <row r="107" spans="2:9" x14ac:dyDescent="0.25">
      <c r="B107" s="4" t="s">
        <v>55</v>
      </c>
      <c r="C107" s="40">
        <f>VLOOKUP(B107,'AY26-27'!$C:F,4,FALSE)</f>
        <v>1084</v>
      </c>
      <c r="D107" s="40">
        <f>VLOOKUP(B107,'AY26-27'!$C:G,5,FALSE)</f>
        <v>2302</v>
      </c>
      <c r="E107" s="40">
        <f>VLOOKUP(B107,'AY26-27'!$C:H,6,FALSE)</f>
        <v>1238</v>
      </c>
      <c r="F107" s="40">
        <f>VLOOKUP(B107,'AY26-27'!$C:I,7,FALSE)</f>
        <v>1943</v>
      </c>
      <c r="G107" s="2">
        <f>IF(VLOOKUP(B107,'AY26-27'!$C:J,8,FALSE)="N/A","Not Eligible for GA Waiver",VLOOKUP(B107,'AY26-27'!$C:J,8,FALSE))</f>
        <v>1173</v>
      </c>
      <c r="H107" s="40" t="str">
        <f>VLOOKUP(B107,'AY26-27'!$C:K,9,FALSE)</f>
        <v>Yes</v>
      </c>
      <c r="I107" s="42" t="str">
        <f>VLOOKUP(B107,'AY26-27'!C:M,11,FALSE)</f>
        <v>Yes</v>
      </c>
    </row>
    <row r="108" spans="2:9" x14ac:dyDescent="0.25">
      <c r="B108" s="4" t="s">
        <v>57</v>
      </c>
      <c r="C108" s="40">
        <f>VLOOKUP(B108,'AY26-27'!$C:F,4,FALSE)</f>
        <v>1084</v>
      </c>
      <c r="D108" s="40">
        <f>VLOOKUP(B108,'AY26-27'!$C:G,5,FALSE)</f>
        <v>2302</v>
      </c>
      <c r="E108" s="40">
        <f>VLOOKUP(B108,'AY26-27'!$C:H,6,FALSE)</f>
        <v>1238</v>
      </c>
      <c r="F108" s="40">
        <f>VLOOKUP(B108,'AY26-27'!$C:I,7,FALSE)</f>
        <v>1943</v>
      </c>
      <c r="G108" s="2">
        <f>IF(VLOOKUP(B108,'AY26-27'!$C:J,8,FALSE)="N/A","Not Eligible for GA Waiver",VLOOKUP(B108,'AY26-27'!$C:J,8,FALSE))</f>
        <v>1173</v>
      </c>
      <c r="H108" s="40" t="str">
        <f>VLOOKUP(B108,'AY26-27'!$C:K,9,FALSE)</f>
        <v>Yes</v>
      </c>
      <c r="I108" s="42" t="str">
        <f>VLOOKUP(B108,'AY26-27'!C:M,11,FALSE)</f>
        <v>Yes</v>
      </c>
    </row>
    <row r="109" spans="2:9" x14ac:dyDescent="0.25">
      <c r="B109" s="8" t="s">
        <v>62</v>
      </c>
      <c r="C109" s="40">
        <f>VLOOKUP(B109,'AY26-27'!$C:F,4,FALSE)</f>
        <v>1084</v>
      </c>
      <c r="D109" s="40">
        <f>VLOOKUP(B109,'AY26-27'!$C:G,5,FALSE)</f>
        <v>2302</v>
      </c>
      <c r="E109" s="40">
        <f>VLOOKUP(B109,'AY26-27'!$C:H,6,FALSE)</f>
        <v>1238</v>
      </c>
      <c r="F109" s="40">
        <f>VLOOKUP(B109,'AY26-27'!$C:I,7,FALSE)</f>
        <v>1943</v>
      </c>
      <c r="G109" s="2">
        <f>IF(VLOOKUP(B109,'AY26-27'!$C:J,8,FALSE)="N/A","Not Eligible for GA Waiver",VLOOKUP(B109,'AY26-27'!$C:J,8,FALSE))</f>
        <v>1173</v>
      </c>
      <c r="H109" s="40" t="str">
        <f>VLOOKUP(B109,'AY26-27'!$C:K,9,FALSE)</f>
        <v>Yes</v>
      </c>
      <c r="I109" s="42" t="str">
        <f>VLOOKUP(B109,'AY26-27'!C:M,11,FALSE)</f>
        <v>Yes</v>
      </c>
    </row>
    <row r="110" spans="2:9" x14ac:dyDescent="0.25">
      <c r="B110" s="4" t="s">
        <v>69</v>
      </c>
      <c r="C110" s="40">
        <f>VLOOKUP(B110,'AY26-27'!$C:F,4,FALSE)</f>
        <v>1084</v>
      </c>
      <c r="D110" s="40">
        <f>VLOOKUP(B110,'AY26-27'!$C:G,5,FALSE)</f>
        <v>2302</v>
      </c>
      <c r="E110" s="40">
        <f>VLOOKUP(B110,'AY26-27'!$C:H,6,FALSE)</f>
        <v>1238</v>
      </c>
      <c r="F110" s="40">
        <f>VLOOKUP(B110,'AY26-27'!$C:I,7,FALSE)</f>
        <v>1943</v>
      </c>
      <c r="G110" s="2">
        <f>IF(VLOOKUP(B110,'AY26-27'!$C:J,8,FALSE)="N/A","Not Eligible for GA Waiver",VLOOKUP(B110,'AY26-27'!$C:J,8,FALSE))</f>
        <v>1173</v>
      </c>
      <c r="H110" s="40" t="str">
        <f>VLOOKUP(B110,'AY26-27'!$C:K,9,FALSE)</f>
        <v>Yes</v>
      </c>
      <c r="I110" s="42" t="str">
        <f>VLOOKUP(B110,'AY26-27'!C:M,11,FALSE)</f>
        <v>Yes</v>
      </c>
    </row>
    <row r="111" spans="2:9" x14ac:dyDescent="0.25">
      <c r="B111" s="4" t="s">
        <v>83</v>
      </c>
      <c r="C111" s="40">
        <f>VLOOKUP(B111,'AY26-27'!$C:F,4,FALSE)</f>
        <v>1084</v>
      </c>
      <c r="D111" s="40">
        <f>VLOOKUP(B111,'AY26-27'!$C:G,5,FALSE)</f>
        <v>2302</v>
      </c>
      <c r="E111" s="40">
        <f>VLOOKUP(B111,'AY26-27'!$C:H,6,FALSE)</f>
        <v>1238</v>
      </c>
      <c r="F111" s="40">
        <f>VLOOKUP(B111,'AY26-27'!$C:I,7,FALSE)</f>
        <v>1943</v>
      </c>
      <c r="G111" s="2">
        <f>IF(VLOOKUP(B111,'AY26-27'!$C:J,8,FALSE)="N/A","Not Eligible for GA Waiver",VLOOKUP(B111,'AY26-27'!$C:J,8,FALSE))</f>
        <v>1173</v>
      </c>
      <c r="H111" s="40" t="str">
        <f>VLOOKUP(B111,'AY26-27'!$C:K,9,FALSE)</f>
        <v>Yes</v>
      </c>
      <c r="I111" s="42" t="str">
        <f>VLOOKUP(B111,'AY26-27'!C:M,11,FALSE)</f>
        <v>Yes</v>
      </c>
    </row>
    <row r="112" spans="2:9" x14ac:dyDescent="0.25">
      <c r="B112" s="4" t="s">
        <v>87</v>
      </c>
      <c r="C112" s="40">
        <f>VLOOKUP(B112,'AY26-27'!$C:F,4,FALSE)</f>
        <v>1084</v>
      </c>
      <c r="D112" s="40">
        <f>VLOOKUP(B112,'AY26-27'!$C:G,5,FALSE)</f>
        <v>2302</v>
      </c>
      <c r="E112" s="40">
        <f>VLOOKUP(B112,'AY26-27'!$C:H,6,FALSE)</f>
        <v>1238</v>
      </c>
      <c r="F112" s="40">
        <f>VLOOKUP(B112,'AY26-27'!$C:I,7,FALSE)</f>
        <v>1943</v>
      </c>
      <c r="G112" s="2">
        <f>IF(VLOOKUP(B112,'AY26-27'!$C:J,8,FALSE)="N/A","Not Eligible for GA Waiver",VLOOKUP(B112,'AY26-27'!$C:J,8,FALSE))</f>
        <v>1173</v>
      </c>
      <c r="H112" s="40" t="str">
        <f>VLOOKUP(B112,'AY26-27'!$C:K,9,FALSE)</f>
        <v>Yes</v>
      </c>
      <c r="I112" s="42" t="str">
        <f>VLOOKUP(B112,'AY26-27'!C:M,11,FALSE)</f>
        <v>Yes</v>
      </c>
    </row>
    <row r="113" spans="2:9" ht="30" x14ac:dyDescent="0.25">
      <c r="B113" s="4" t="s">
        <v>729</v>
      </c>
      <c r="C113" s="40">
        <f>VLOOKUP(B113,'AY26-27'!$C:F,4,FALSE)</f>
        <v>1325</v>
      </c>
      <c r="D113" s="40">
        <f>VLOOKUP(B113,'AY26-27'!$C:G,5,FALSE)</f>
        <v>1325</v>
      </c>
      <c r="E113" s="40">
        <f>VLOOKUP(B113,'AY26-27'!$C:H,6,FALSE)</f>
        <v>0</v>
      </c>
      <c r="F113" s="40">
        <f>VLOOKUP(B113,'AY26-27'!$C:I,7,FALSE)</f>
        <v>0</v>
      </c>
      <c r="G113" s="2" t="str">
        <f>IF(VLOOKUP(B113,'AY26-27'!$C:J,8,FALSE)="N/A","Not Eligible for GA Waiver",VLOOKUP(B113,'AY26-27'!$C:J,8,FALSE))</f>
        <v>Not Eligible for GA Waiver</v>
      </c>
      <c r="H113" s="40" t="str">
        <f>VLOOKUP(B113,'AY26-27'!$C:K,9,FALSE)</f>
        <v>No</v>
      </c>
      <c r="I113" s="42" t="str">
        <f>VLOOKUP(B113,'AY26-27'!C:M,11,FALSE)</f>
        <v>Yes - Waiver Amount Capped at Grad In-State Full-time Tuition Rate</v>
      </c>
    </row>
    <row r="114" spans="2:9" x14ac:dyDescent="0.25">
      <c r="B114" s="4" t="s">
        <v>145</v>
      </c>
      <c r="C114" s="40">
        <f>VLOOKUP(B114,'AY26-27'!$C:F,4,FALSE)</f>
        <v>1084</v>
      </c>
      <c r="D114" s="40">
        <f>VLOOKUP(B114,'AY26-27'!$C:G,5,FALSE)</f>
        <v>2302</v>
      </c>
      <c r="E114" s="40">
        <f>VLOOKUP(B114,'AY26-27'!$C:H,6,FALSE)</f>
        <v>1238</v>
      </c>
      <c r="F114" s="40">
        <f>VLOOKUP(B114,'AY26-27'!$C:I,7,FALSE)</f>
        <v>1943</v>
      </c>
      <c r="G114" s="2">
        <f>IF(VLOOKUP(B114,'AY26-27'!$C:J,8,FALSE)="N/A","Not Eligible for GA Waiver",VLOOKUP(B114,'AY26-27'!$C:J,8,FALSE))</f>
        <v>1173</v>
      </c>
      <c r="H114" s="40" t="str">
        <f>VLOOKUP(B114,'AY26-27'!$C:K,9,FALSE)</f>
        <v>Yes</v>
      </c>
      <c r="I114" s="42" t="str">
        <f>VLOOKUP(B114,'AY26-27'!C:M,11,FALSE)</f>
        <v>Yes</v>
      </c>
    </row>
    <row r="115" spans="2:9" ht="30" x14ac:dyDescent="0.25">
      <c r="B115" s="4" t="s">
        <v>168</v>
      </c>
      <c r="C115" s="40">
        <f>VLOOKUP(B115,'AY26-27'!$C:F,4,FALSE)</f>
        <v>925</v>
      </c>
      <c r="D115" s="40">
        <f>VLOOKUP(B115,'AY26-27'!$C:G,5,FALSE)</f>
        <v>925</v>
      </c>
      <c r="E115" s="40">
        <f>VLOOKUP(B115,'AY26-27'!$C:H,6,FALSE)</f>
        <v>0</v>
      </c>
      <c r="F115" s="40">
        <f>VLOOKUP(B115,'AY26-27'!$C:I,7,FALSE)</f>
        <v>0</v>
      </c>
      <c r="G115" s="2" t="str">
        <f>IF(VLOOKUP(B115,'AY26-27'!$C:J,8,FALSE)="N/A","Not Eligible for GA Waiver",VLOOKUP(B115,'AY26-27'!$C:J,8,FALSE))</f>
        <v>Not Eligible for GA Waiver</v>
      </c>
      <c r="H115" s="40" t="str">
        <f>VLOOKUP(B115,'AY26-27'!$C:K,9,FALSE)</f>
        <v>No</v>
      </c>
      <c r="I115" s="42" t="str">
        <f>VLOOKUP(B115,'AY26-27'!C:M,11,FALSE)</f>
        <v>Yes - Waiver Amount Capped at Grad In-State Full-time Tuition Rate</v>
      </c>
    </row>
    <row r="116" spans="2:9" x14ac:dyDescent="0.25">
      <c r="B116" s="8" t="s">
        <v>1484</v>
      </c>
      <c r="C116" s="40">
        <f>VLOOKUP(B116,'AY26-27'!$C:F,4,FALSE)</f>
        <v>1084</v>
      </c>
      <c r="D116" s="40">
        <f>VLOOKUP(B116,'AY26-27'!$C:G,5,FALSE)</f>
        <v>2302</v>
      </c>
      <c r="E116" s="40">
        <f>VLOOKUP(B116,'AY26-27'!$C:H,6,FALSE)</f>
        <v>1238</v>
      </c>
      <c r="F116" s="40">
        <f>VLOOKUP(B116,'AY26-27'!$C:I,7,FALSE)</f>
        <v>1943</v>
      </c>
      <c r="G116" s="2">
        <f>IF(VLOOKUP(B116,'AY26-27'!$C:J,8,FALSE)="N/A","Not Eligible for GA Waiver",VLOOKUP(B116,'AY26-27'!$C:J,8,FALSE))</f>
        <v>1173</v>
      </c>
      <c r="H116" s="40" t="str">
        <f>VLOOKUP(B116,'AY26-27'!$C:K,9,FALSE)</f>
        <v>Yes</v>
      </c>
      <c r="I116" s="42" t="str">
        <f>VLOOKUP(B116,'AY26-27'!C:M,11,FALSE)</f>
        <v>Yes</v>
      </c>
    </row>
    <row r="117" spans="2:9" x14ac:dyDescent="0.25">
      <c r="B117" s="4" t="s">
        <v>208</v>
      </c>
      <c r="C117" s="40">
        <f>VLOOKUP(B117,'AY26-27'!$C:F,4,FALSE)</f>
        <v>1084</v>
      </c>
      <c r="D117" s="40">
        <f>VLOOKUP(B117,'AY26-27'!$C:G,5,FALSE)</f>
        <v>2302</v>
      </c>
      <c r="E117" s="40">
        <f>VLOOKUP(B117,'AY26-27'!$C:H,6,FALSE)</f>
        <v>1238</v>
      </c>
      <c r="F117" s="40">
        <f>VLOOKUP(B117,'AY26-27'!$C:I,7,FALSE)</f>
        <v>1943</v>
      </c>
      <c r="G117" s="2">
        <f>IF(VLOOKUP(B117,'AY26-27'!$C:J,8,FALSE)="N/A","Not Eligible for GA Waiver",VLOOKUP(B117,'AY26-27'!$C:J,8,FALSE))</f>
        <v>1173</v>
      </c>
      <c r="H117" s="40" t="str">
        <f>VLOOKUP(B117,'AY26-27'!$C:K,9,FALSE)</f>
        <v>Yes</v>
      </c>
      <c r="I117" s="42" t="str">
        <f>VLOOKUP(B117,'AY26-27'!C:M,11,FALSE)</f>
        <v>Yes</v>
      </c>
    </row>
    <row r="118" spans="2:9" x14ac:dyDescent="0.25">
      <c r="B118" s="4" t="s">
        <v>212</v>
      </c>
      <c r="C118" s="40">
        <f>VLOOKUP(B118,'AY26-27'!$C:F,4,FALSE)</f>
        <v>1084</v>
      </c>
      <c r="D118" s="40">
        <f>VLOOKUP(B118,'AY26-27'!$C:G,5,FALSE)</f>
        <v>2302</v>
      </c>
      <c r="E118" s="40">
        <f>VLOOKUP(B118,'AY26-27'!$C:H,6,FALSE)</f>
        <v>1238</v>
      </c>
      <c r="F118" s="40">
        <f>VLOOKUP(B118,'AY26-27'!$C:I,7,FALSE)</f>
        <v>1943</v>
      </c>
      <c r="G118" s="2">
        <f>IF(VLOOKUP(B118,'AY26-27'!$C:J,8,FALSE)="N/A","Not Eligible for GA Waiver",VLOOKUP(B118,'AY26-27'!$C:J,8,FALSE))</f>
        <v>1173</v>
      </c>
      <c r="H118" s="40" t="str">
        <f>VLOOKUP(B118,'AY26-27'!$C:K,9,FALSE)</f>
        <v>Yes</v>
      </c>
      <c r="I118" s="42" t="str">
        <f>VLOOKUP(B118,'AY26-27'!C:M,11,FALSE)</f>
        <v>Yes</v>
      </c>
    </row>
    <row r="119" spans="2:9" x14ac:dyDescent="0.25">
      <c r="B119" s="4" t="s">
        <v>302</v>
      </c>
      <c r="C119" s="40">
        <f>VLOOKUP(B119,'AY26-27'!$C:F,4,FALSE)</f>
        <v>1084</v>
      </c>
      <c r="D119" s="40">
        <f>VLOOKUP(B119,'AY26-27'!$C:G,5,FALSE)</f>
        <v>2302</v>
      </c>
      <c r="E119" s="40">
        <f>VLOOKUP(B119,'AY26-27'!$C:H,6,FALSE)</f>
        <v>1238</v>
      </c>
      <c r="F119" s="40">
        <f>VLOOKUP(B119,'AY26-27'!$C:I,7,FALSE)</f>
        <v>1943</v>
      </c>
      <c r="G119" s="2">
        <f>IF(VLOOKUP(B119,'AY26-27'!$C:J,8,FALSE)="N/A","Not Eligible for GA Waiver",VLOOKUP(B119,'AY26-27'!$C:J,8,FALSE))</f>
        <v>1173</v>
      </c>
      <c r="H119" s="40" t="str">
        <f>VLOOKUP(B119,'AY26-27'!$C:K,9,FALSE)</f>
        <v>Yes</v>
      </c>
      <c r="I119" s="42" t="str">
        <f>VLOOKUP(B119,'AY26-27'!C:M,11,FALSE)</f>
        <v>Yes</v>
      </c>
    </row>
    <row r="120" spans="2:9" x14ac:dyDescent="0.25">
      <c r="B120" s="4" t="s">
        <v>306</v>
      </c>
      <c r="C120" s="40">
        <f>VLOOKUP(B120,'AY26-27'!$C:F,4,FALSE)</f>
        <v>1084</v>
      </c>
      <c r="D120" s="40">
        <f>VLOOKUP(B120,'AY26-27'!$C:G,5,FALSE)</f>
        <v>2302</v>
      </c>
      <c r="E120" s="40">
        <f>VLOOKUP(B120,'AY26-27'!$C:H,6,FALSE)</f>
        <v>1238</v>
      </c>
      <c r="F120" s="40">
        <f>VLOOKUP(B120,'AY26-27'!$C:I,7,FALSE)</f>
        <v>1943</v>
      </c>
      <c r="G120" s="2">
        <f>IF(VLOOKUP(B120,'AY26-27'!$C:J,8,FALSE)="N/A","Not Eligible for GA Waiver",VLOOKUP(B120,'AY26-27'!$C:J,8,FALSE))</f>
        <v>1173</v>
      </c>
      <c r="H120" s="40" t="str">
        <f>VLOOKUP(B120,'AY26-27'!$C:K,9,FALSE)</f>
        <v>Yes</v>
      </c>
      <c r="I120" s="42" t="str">
        <f>VLOOKUP(B120,'AY26-27'!C:M,11,FALSE)</f>
        <v>Yes</v>
      </c>
    </row>
    <row r="121" spans="2:9" x14ac:dyDescent="0.25">
      <c r="B121" s="4" t="s">
        <v>319</v>
      </c>
      <c r="C121" s="40">
        <f>VLOOKUP(B121,'AY26-27'!$C:F,4,FALSE)</f>
        <v>1084</v>
      </c>
      <c r="D121" s="40">
        <f>VLOOKUP(B121,'AY26-27'!$C:G,5,FALSE)</f>
        <v>2302</v>
      </c>
      <c r="E121" s="40">
        <f>VLOOKUP(B121,'AY26-27'!$C:H,6,FALSE)</f>
        <v>1238</v>
      </c>
      <c r="F121" s="40">
        <f>VLOOKUP(B121,'AY26-27'!$C:I,7,FALSE)</f>
        <v>1943</v>
      </c>
      <c r="G121" s="2">
        <f>IF(VLOOKUP(B121,'AY26-27'!$C:J,8,FALSE)="N/A","Not Eligible for GA Waiver",VLOOKUP(B121,'AY26-27'!$C:J,8,FALSE))</f>
        <v>1173</v>
      </c>
      <c r="H121" s="40" t="str">
        <f>VLOOKUP(B121,'AY26-27'!$C:K,9,FALSE)</f>
        <v>Yes</v>
      </c>
      <c r="I121" s="42" t="str">
        <f>VLOOKUP(B121,'AY26-27'!C:M,11,FALSE)</f>
        <v>Yes</v>
      </c>
    </row>
    <row r="122" spans="2:9" x14ac:dyDescent="0.25">
      <c r="B122" s="4" t="s">
        <v>333</v>
      </c>
      <c r="C122" s="40">
        <f>VLOOKUP(B122,'AY26-27'!$C:F,4,FALSE)</f>
        <v>1084</v>
      </c>
      <c r="D122" s="40">
        <f>VLOOKUP(B122,'AY26-27'!$C:G,5,FALSE)</f>
        <v>2302</v>
      </c>
      <c r="E122" s="40">
        <f>VLOOKUP(B122,'AY26-27'!$C:H,6,FALSE)</f>
        <v>1238</v>
      </c>
      <c r="F122" s="40">
        <f>VLOOKUP(B122,'AY26-27'!$C:I,7,FALSE)</f>
        <v>1943</v>
      </c>
      <c r="G122" s="2">
        <f>IF(VLOOKUP(B122,'AY26-27'!$C:J,8,FALSE)="N/A","Not Eligible for GA Waiver",VLOOKUP(B122,'AY26-27'!$C:J,8,FALSE))</f>
        <v>1173</v>
      </c>
      <c r="H122" s="40" t="str">
        <f>VLOOKUP(B122,'AY26-27'!$C:K,9,FALSE)</f>
        <v>Yes</v>
      </c>
      <c r="I122" s="42" t="str">
        <f>VLOOKUP(B122,'AY26-27'!C:M,11,FALSE)</f>
        <v>Yes</v>
      </c>
    </row>
    <row r="123" spans="2:9" x14ac:dyDescent="0.25">
      <c r="B123" s="4" t="s">
        <v>354</v>
      </c>
      <c r="C123" s="40">
        <f>VLOOKUP(B123,'AY26-27'!$C:F,4,FALSE)</f>
        <v>1084</v>
      </c>
      <c r="D123" s="40">
        <f>VLOOKUP(B123,'AY26-27'!$C:G,5,FALSE)</f>
        <v>2302</v>
      </c>
      <c r="E123" s="40">
        <f>VLOOKUP(B123,'AY26-27'!$C:H,6,FALSE)</f>
        <v>1238</v>
      </c>
      <c r="F123" s="40">
        <f>VLOOKUP(B123,'AY26-27'!$C:I,7,FALSE)</f>
        <v>1943</v>
      </c>
      <c r="G123" s="2">
        <f>IF(VLOOKUP(B123,'AY26-27'!$C:J,8,FALSE)="N/A","Not Eligible for GA Waiver",VLOOKUP(B123,'AY26-27'!$C:J,8,FALSE))</f>
        <v>1173</v>
      </c>
      <c r="H123" s="40" t="str">
        <f>VLOOKUP(B123,'AY26-27'!$C:K,9,FALSE)</f>
        <v>Yes</v>
      </c>
      <c r="I123" s="42" t="str">
        <f>VLOOKUP(B123,'AY26-27'!C:M,11,FALSE)</f>
        <v>Yes</v>
      </c>
    </row>
    <row r="124" spans="2:9" x14ac:dyDescent="0.25">
      <c r="B124" s="4" t="s">
        <v>367</v>
      </c>
      <c r="C124" s="40">
        <f>VLOOKUP(B124,'AY26-27'!$C:F,4,FALSE)</f>
        <v>1084</v>
      </c>
      <c r="D124" s="40">
        <f>VLOOKUP(B124,'AY26-27'!$C:G,5,FALSE)</f>
        <v>2302</v>
      </c>
      <c r="E124" s="40">
        <f>VLOOKUP(B124,'AY26-27'!$C:H,6,FALSE)</f>
        <v>1238</v>
      </c>
      <c r="F124" s="40">
        <f>VLOOKUP(B124,'AY26-27'!$C:I,7,FALSE)</f>
        <v>1943</v>
      </c>
      <c r="G124" s="2">
        <f>IF(VLOOKUP(B124,'AY26-27'!$C:J,8,FALSE)="N/A","Not Eligible for GA Waiver",VLOOKUP(B124,'AY26-27'!$C:J,8,FALSE))</f>
        <v>1173</v>
      </c>
      <c r="H124" s="40" t="str">
        <f>VLOOKUP(B124,'AY26-27'!$C:K,9,FALSE)</f>
        <v>Yes</v>
      </c>
      <c r="I124" s="42" t="str">
        <f>VLOOKUP(B124,'AY26-27'!C:M,11,FALSE)</f>
        <v>Yes</v>
      </c>
    </row>
    <row r="125" spans="2:9" x14ac:dyDescent="0.25">
      <c r="B125" s="4" t="s">
        <v>373</v>
      </c>
      <c r="C125" s="40">
        <f>VLOOKUP(B125,'AY26-27'!$C:F,4,FALSE)</f>
        <v>1084</v>
      </c>
      <c r="D125" s="40">
        <f>VLOOKUP(B125,'AY26-27'!$C:G,5,FALSE)</f>
        <v>2302</v>
      </c>
      <c r="E125" s="40">
        <f>VLOOKUP(B125,'AY26-27'!$C:H,6,FALSE)</f>
        <v>1238</v>
      </c>
      <c r="F125" s="40">
        <f>VLOOKUP(B125,'AY26-27'!$C:I,7,FALSE)</f>
        <v>1943</v>
      </c>
      <c r="G125" s="2">
        <f>IF(VLOOKUP(B125,'AY26-27'!$C:J,8,FALSE)="N/A","Not Eligible for GA Waiver",VLOOKUP(B125,'AY26-27'!$C:J,8,FALSE))</f>
        <v>1173</v>
      </c>
      <c r="H125" s="40" t="str">
        <f>VLOOKUP(B125,'AY26-27'!$C:K,9,FALSE)</f>
        <v>Yes</v>
      </c>
      <c r="I125" s="42" t="str">
        <f>VLOOKUP(B125,'AY26-27'!C:M,11,FALSE)</f>
        <v>Yes</v>
      </c>
    </row>
    <row r="126" spans="2:9" x14ac:dyDescent="0.25">
      <c r="B126" s="4" t="s">
        <v>379</v>
      </c>
      <c r="C126" s="40">
        <f>VLOOKUP(B126,'AY26-27'!$C:F,4,FALSE)</f>
        <v>1084</v>
      </c>
      <c r="D126" s="40">
        <f>VLOOKUP(B126,'AY26-27'!$C:G,5,FALSE)</f>
        <v>2302</v>
      </c>
      <c r="E126" s="40">
        <f>VLOOKUP(B126,'AY26-27'!$C:H,6,FALSE)</f>
        <v>1238</v>
      </c>
      <c r="F126" s="40">
        <f>VLOOKUP(B126,'AY26-27'!$C:I,7,FALSE)</f>
        <v>1943</v>
      </c>
      <c r="G126" s="2">
        <f>IF(VLOOKUP(B126,'AY26-27'!$C:J,8,FALSE)="N/A","Not Eligible for GA Waiver",VLOOKUP(B126,'AY26-27'!$C:J,8,FALSE))</f>
        <v>1173</v>
      </c>
      <c r="H126" s="40" t="str">
        <f>VLOOKUP(B126,'AY26-27'!$C:K,9,FALSE)</f>
        <v>Yes</v>
      </c>
      <c r="I126" s="42" t="str">
        <f>VLOOKUP(B126,'AY26-27'!C:M,11,FALSE)</f>
        <v>Yes</v>
      </c>
    </row>
    <row r="127" spans="2:9" x14ac:dyDescent="0.25">
      <c r="B127" s="4" t="s">
        <v>389</v>
      </c>
      <c r="C127" s="40">
        <f>VLOOKUP(B127,'AY26-27'!$C:F,4,FALSE)</f>
        <v>1084</v>
      </c>
      <c r="D127" s="40">
        <f>VLOOKUP(B127,'AY26-27'!$C:G,5,FALSE)</f>
        <v>2302</v>
      </c>
      <c r="E127" s="40">
        <f>VLOOKUP(B127,'AY26-27'!$C:H,6,FALSE)</f>
        <v>1238</v>
      </c>
      <c r="F127" s="40">
        <f>VLOOKUP(B127,'AY26-27'!$C:I,7,FALSE)</f>
        <v>1943</v>
      </c>
      <c r="G127" s="2">
        <f>IF(VLOOKUP(B127,'AY26-27'!$C:J,8,FALSE)="N/A","Not Eligible for GA Waiver",VLOOKUP(B127,'AY26-27'!$C:J,8,FALSE))</f>
        <v>1173</v>
      </c>
      <c r="H127" s="40" t="str">
        <f>VLOOKUP(B127,'AY26-27'!$C:K,9,FALSE)</f>
        <v>Yes</v>
      </c>
      <c r="I127" s="42" t="str">
        <f>VLOOKUP(B127,'AY26-27'!C:M,11,FALSE)</f>
        <v>Yes</v>
      </c>
    </row>
    <row r="128" spans="2:9" x14ac:dyDescent="0.25">
      <c r="B128" s="4" t="s">
        <v>393</v>
      </c>
      <c r="C128" s="40">
        <f>VLOOKUP(B128,'AY26-27'!$C:F,4,FALSE)</f>
        <v>1084</v>
      </c>
      <c r="D128" s="40">
        <f>VLOOKUP(B128,'AY26-27'!$C:G,5,FALSE)</f>
        <v>2302</v>
      </c>
      <c r="E128" s="40">
        <f>VLOOKUP(B128,'AY26-27'!$C:H,6,FALSE)</f>
        <v>1238</v>
      </c>
      <c r="F128" s="40">
        <f>VLOOKUP(B128,'AY26-27'!$C:I,7,FALSE)</f>
        <v>1943</v>
      </c>
      <c r="G128" s="2">
        <f>IF(VLOOKUP(B128,'AY26-27'!$C:J,8,FALSE)="N/A","Not Eligible for GA Waiver",VLOOKUP(B128,'AY26-27'!$C:J,8,FALSE))</f>
        <v>1173</v>
      </c>
      <c r="H128" s="40" t="str">
        <f>VLOOKUP(B128,'AY26-27'!$C:K,9,FALSE)</f>
        <v>Yes</v>
      </c>
      <c r="I128" s="42" t="str">
        <f>VLOOKUP(B128,'AY26-27'!C:M,11,FALSE)</f>
        <v>Yes</v>
      </c>
    </row>
    <row r="129" spans="2:9" x14ac:dyDescent="0.25">
      <c r="B129" s="4" t="s">
        <v>400</v>
      </c>
      <c r="C129" s="40">
        <f>VLOOKUP(B129,'AY26-27'!$C:F,4,FALSE)</f>
        <v>1084</v>
      </c>
      <c r="D129" s="40">
        <f>VLOOKUP(B129,'AY26-27'!$C:G,5,FALSE)</f>
        <v>2302</v>
      </c>
      <c r="E129" s="40">
        <f>VLOOKUP(B129,'AY26-27'!$C:H,6,FALSE)</f>
        <v>1238</v>
      </c>
      <c r="F129" s="40">
        <f>VLOOKUP(B129,'AY26-27'!$C:I,7,FALSE)</f>
        <v>1943</v>
      </c>
      <c r="G129" s="2">
        <f>IF(VLOOKUP(B129,'AY26-27'!$C:J,8,FALSE)="N/A","Not Eligible for GA Waiver",VLOOKUP(B129,'AY26-27'!$C:J,8,FALSE))</f>
        <v>1173</v>
      </c>
      <c r="H129" s="40" t="str">
        <f>VLOOKUP(B129,'AY26-27'!$C:K,9,FALSE)</f>
        <v>Yes</v>
      </c>
      <c r="I129" s="42" t="str">
        <f>VLOOKUP(B129,'AY26-27'!C:M,11,FALSE)</f>
        <v>Yes</v>
      </c>
    </row>
    <row r="130" spans="2:9" x14ac:dyDescent="0.25">
      <c r="B130" s="4" t="s">
        <v>408</v>
      </c>
      <c r="C130" s="40">
        <f>VLOOKUP(B130,'AY26-27'!$C:F,4,FALSE)</f>
        <v>1084</v>
      </c>
      <c r="D130" s="40">
        <f>VLOOKUP(B130,'AY26-27'!$C:G,5,FALSE)</f>
        <v>2302</v>
      </c>
      <c r="E130" s="40">
        <f>VLOOKUP(B130,'AY26-27'!$C:H,6,FALSE)</f>
        <v>1238</v>
      </c>
      <c r="F130" s="40">
        <f>VLOOKUP(B130,'AY26-27'!$C:I,7,FALSE)</f>
        <v>1943</v>
      </c>
      <c r="G130" s="2">
        <f>IF(VLOOKUP(B130,'AY26-27'!$C:J,8,FALSE)="N/A","Not Eligible for GA Waiver",VLOOKUP(B130,'AY26-27'!$C:J,8,FALSE))</f>
        <v>1173</v>
      </c>
      <c r="H130" s="40" t="str">
        <f>VLOOKUP(B130,'AY26-27'!$C:K,9,FALSE)</f>
        <v>Yes</v>
      </c>
      <c r="I130" s="42" t="str">
        <f>VLOOKUP(B130,'AY26-27'!C:M,11,FALSE)</f>
        <v>Yes</v>
      </c>
    </row>
    <row r="131" spans="2:9" x14ac:dyDescent="0.25">
      <c r="B131" s="4" t="s">
        <v>446</v>
      </c>
      <c r="C131" s="40">
        <f>VLOOKUP(B131,'AY26-27'!$C:F,4,FALSE)</f>
        <v>1084</v>
      </c>
      <c r="D131" s="40">
        <f>VLOOKUP(B131,'AY26-27'!$C:G,5,FALSE)</f>
        <v>2302</v>
      </c>
      <c r="E131" s="40">
        <f>VLOOKUP(B131,'AY26-27'!$C:H,6,FALSE)</f>
        <v>1238</v>
      </c>
      <c r="F131" s="40">
        <f>VLOOKUP(B131,'AY26-27'!$C:I,7,FALSE)</f>
        <v>1943</v>
      </c>
      <c r="G131" s="2">
        <f>IF(VLOOKUP(B131,'AY26-27'!$C:J,8,FALSE)="N/A","Not Eligible for GA Waiver",VLOOKUP(B131,'AY26-27'!$C:J,8,FALSE))</f>
        <v>1147</v>
      </c>
      <c r="H131" s="40" t="str">
        <f>VLOOKUP(B131,'AY26-27'!$C:K,9,FALSE)</f>
        <v>Yes</v>
      </c>
      <c r="I131" s="42" t="str">
        <f>VLOOKUP(B131,'AY26-27'!C:M,11,FALSE)</f>
        <v>Yes</v>
      </c>
    </row>
    <row r="132" spans="2:9" x14ac:dyDescent="0.25">
      <c r="B132" s="5" t="s">
        <v>477</v>
      </c>
      <c r="C132" s="7">
        <f>VLOOKUP(B132,'AY26-27'!$C:F,4,FALSE)</f>
        <v>1084</v>
      </c>
      <c r="D132" s="7">
        <f>VLOOKUP(B132,'AY26-27'!$C:G,5,FALSE)</f>
        <v>2302</v>
      </c>
      <c r="E132" s="7">
        <f>VLOOKUP(B132,'AY26-27'!$C:H,6,FALSE)</f>
        <v>1238</v>
      </c>
      <c r="F132" s="7">
        <f>VLOOKUP(B132,'AY26-27'!$C:I,7,FALSE)</f>
        <v>1943</v>
      </c>
      <c r="G132" s="7">
        <f>VLOOKUP(B132,'AY26-27'!$C:J,8,FALSE)</f>
        <v>1173</v>
      </c>
      <c r="H132" s="7" t="str">
        <f>VLOOKUP(B132,'AY26-27'!$C:K,9,FALSE)</f>
        <v>Yes</v>
      </c>
      <c r="I132" s="41" t="str">
        <f>VLOOKUP(B132,'AY26-27'!C:M,11,FALSE)</f>
        <v>Yes</v>
      </c>
    </row>
    <row r="133" spans="2:9" x14ac:dyDescent="0.25">
      <c r="C133" s="1"/>
    </row>
    <row r="134" spans="2:9" x14ac:dyDescent="0.25">
      <c r="C134" s="1"/>
    </row>
    <row r="135" spans="2:9" ht="30.75" x14ac:dyDescent="0.3">
      <c r="B135" s="16" t="s">
        <v>24</v>
      </c>
      <c r="C135" s="37" t="s">
        <v>521</v>
      </c>
      <c r="D135" s="37" t="s">
        <v>522</v>
      </c>
      <c r="E135" s="37" t="s">
        <v>523</v>
      </c>
      <c r="F135" s="37" t="s">
        <v>524</v>
      </c>
      <c r="G135" s="37" t="s">
        <v>528</v>
      </c>
      <c r="H135" s="37" t="s">
        <v>525</v>
      </c>
      <c r="I135" s="34" t="s">
        <v>1546</v>
      </c>
    </row>
    <row r="136" spans="2:9" x14ac:dyDescent="0.25">
      <c r="B136" s="4" t="s">
        <v>31</v>
      </c>
      <c r="C136" s="40">
        <f>VLOOKUP(B136,'AY26-27'!$C:F,4,FALSE)</f>
        <v>1084</v>
      </c>
      <c r="D136" s="40">
        <f>VLOOKUP(B136,'AY26-27'!$C:G,5,FALSE)</f>
        <v>2302</v>
      </c>
      <c r="E136" s="40">
        <f>VLOOKUP(B136,'AY26-27'!$C:H,6,FALSE)</f>
        <v>1238</v>
      </c>
      <c r="F136" s="40">
        <f>VLOOKUP(B136,'AY26-27'!$C:I,7,FALSE)</f>
        <v>1943</v>
      </c>
      <c r="G136" s="2">
        <f>IF(VLOOKUP(B136,'AY26-27'!$C:J,8,FALSE)="N/A","Not Eligible for GA Waiver",VLOOKUP(B136,'AY26-27'!$C:J,8,FALSE))</f>
        <v>1173</v>
      </c>
      <c r="H136" s="40" t="str">
        <f>VLOOKUP(B136,'AY26-27'!$C:K,9,FALSE)</f>
        <v>Yes</v>
      </c>
      <c r="I136" s="42" t="str">
        <f>VLOOKUP(B136,'AY26-27'!C:M,11,FALSE)</f>
        <v>Yes</v>
      </c>
    </row>
    <row r="137" spans="2:9" x14ac:dyDescent="0.25">
      <c r="B137" s="4" t="s">
        <v>105</v>
      </c>
      <c r="C137" s="40">
        <f>VLOOKUP(B137,'AY26-27'!$C:F,4,FALSE)</f>
        <v>1084</v>
      </c>
      <c r="D137" s="40">
        <f>VLOOKUP(B137,'AY26-27'!$C:G,5,FALSE)</f>
        <v>2302</v>
      </c>
      <c r="E137" s="40">
        <f>VLOOKUP(B137,'AY26-27'!$C:H,6,FALSE)</f>
        <v>1238</v>
      </c>
      <c r="F137" s="40">
        <f>VLOOKUP(B137,'AY26-27'!$C:I,7,FALSE)</f>
        <v>1943</v>
      </c>
      <c r="G137" s="2">
        <f>IF(VLOOKUP(B137,'AY26-27'!$C:J,8,FALSE)="N/A","Not Eligible for GA Waiver",VLOOKUP(B137,'AY26-27'!$C:J,8,FALSE))</f>
        <v>1173</v>
      </c>
      <c r="H137" s="40" t="str">
        <f>VLOOKUP(B137,'AY26-27'!$C:K,9,FALSE)</f>
        <v>Yes</v>
      </c>
      <c r="I137" s="42" t="str">
        <f>VLOOKUP(B137,'AY26-27'!C:M,11,FALSE)</f>
        <v>Yes</v>
      </c>
    </row>
    <row r="138" spans="2:9" ht="30" x14ac:dyDescent="0.25">
      <c r="B138" s="4" t="s">
        <v>729</v>
      </c>
      <c r="C138" s="40">
        <f>VLOOKUP(B138,'AY26-27'!$C:F,4,FALSE)</f>
        <v>1325</v>
      </c>
      <c r="D138" s="40">
        <f>VLOOKUP(B138,'AY26-27'!$C:G,5,FALSE)</f>
        <v>1325</v>
      </c>
      <c r="E138" s="40">
        <f>VLOOKUP(B138,'AY26-27'!$C:H,6,FALSE)</f>
        <v>0</v>
      </c>
      <c r="F138" s="40">
        <f>VLOOKUP(B138,'AY26-27'!$C:I,7,FALSE)</f>
        <v>0</v>
      </c>
      <c r="G138" s="2" t="str">
        <f>IF(VLOOKUP(B138,'AY26-27'!$C:J,8,FALSE)="N/A","Not Eligible for GA Waiver",VLOOKUP(B138,'AY26-27'!$C:J,8,FALSE))</f>
        <v>Not Eligible for GA Waiver</v>
      </c>
      <c r="H138" s="40" t="str">
        <f>VLOOKUP(B138,'AY26-27'!$C:K,9,FALSE)</f>
        <v>No</v>
      </c>
      <c r="I138" s="42" t="str">
        <f>VLOOKUP(B138,'AY26-27'!C:M,11,FALSE)</f>
        <v>Yes - Waiver Amount Capped at Grad In-State Full-time Tuition Rate</v>
      </c>
    </row>
    <row r="139" spans="2:9" x14ac:dyDescent="0.25">
      <c r="B139" s="8" t="s">
        <v>1541</v>
      </c>
      <c r="C139" s="40">
        <f>VLOOKUP(B139,'AY26-27'!$C:F,4,FALSE)</f>
        <v>1084</v>
      </c>
      <c r="D139" s="40">
        <f>VLOOKUP(B139,'AY26-27'!$C:G,5,FALSE)</f>
        <v>1084</v>
      </c>
      <c r="E139" s="40">
        <f>VLOOKUP(B139,'AY26-27'!$C:H,6,FALSE)</f>
        <v>1238</v>
      </c>
      <c r="F139" s="40">
        <f>VLOOKUP(B139,'AY26-27'!$C:I,7,FALSE)</f>
        <v>1943</v>
      </c>
      <c r="G139" s="2">
        <f>IF(VLOOKUP(B139,'AY26-27'!$C:J,8,FALSE)="N/A","Not Eligible for GA Waiver",VLOOKUP(B139,'AY26-27'!$C:J,8,FALSE))</f>
        <v>1173</v>
      </c>
      <c r="H139" s="40" t="str">
        <f>VLOOKUP(B139,'AY26-27'!$C:K,9,FALSE)</f>
        <v>Yes</v>
      </c>
      <c r="I139" s="42" t="str">
        <f>VLOOKUP(B139,'AY26-27'!C:M,11,FALSE)</f>
        <v>Yes</v>
      </c>
    </row>
    <row r="140" spans="2:9" ht="30" x14ac:dyDescent="0.25">
      <c r="B140" s="8" t="s">
        <v>1536</v>
      </c>
      <c r="C140" s="40">
        <f>VLOOKUP(B140,'AY26-27'!$C:F,4,FALSE)</f>
        <v>925</v>
      </c>
      <c r="D140" s="40">
        <f>VLOOKUP(B140,'AY26-27'!$C:G,5,FALSE)</f>
        <v>925</v>
      </c>
      <c r="E140" s="40">
        <f>VLOOKUP(B140,'AY26-27'!$C:H,6,FALSE)</f>
        <v>0</v>
      </c>
      <c r="F140" s="40">
        <f>VLOOKUP(B140,'AY26-27'!$C:I,7,FALSE)</f>
        <v>0</v>
      </c>
      <c r="G140" s="2" t="str">
        <f>IF(VLOOKUP(B140,'AY26-27'!$C:J,8,FALSE)="N/A","Not Eligible for GA Waiver",VLOOKUP(B140,'AY26-27'!$C:J,8,FALSE))</f>
        <v>Not Eligible for GA Waiver</v>
      </c>
      <c r="H140" s="40" t="str">
        <f>VLOOKUP(B140,'AY26-27'!$C:K,9,FALSE)</f>
        <v>No</v>
      </c>
      <c r="I140" s="42" t="str">
        <f>VLOOKUP(B140,'AY26-27'!C:M,11,FALSE)</f>
        <v>Yes - Waiver Amount Capped at Grad In-State Full-time Tuition Rate</v>
      </c>
    </row>
    <row r="141" spans="2:9" x14ac:dyDescent="0.25">
      <c r="B141" s="8" t="s">
        <v>1537</v>
      </c>
      <c r="C141" s="40">
        <f>VLOOKUP(B141,'AY26-27'!$C:F,4,FALSE)</f>
        <v>1084</v>
      </c>
      <c r="D141" s="40">
        <f>VLOOKUP(B141,'AY26-27'!$C:G,5,FALSE)</f>
        <v>2302</v>
      </c>
      <c r="E141" s="40">
        <f>VLOOKUP(B141,'AY26-27'!$C:H,6,FALSE)</f>
        <v>1238</v>
      </c>
      <c r="F141" s="40">
        <f>VLOOKUP(B141,'AY26-27'!$C:I,7,FALSE)</f>
        <v>1943</v>
      </c>
      <c r="G141" s="2">
        <f>IF(VLOOKUP(B141,'AY26-27'!$C:J,8,FALSE)="N/A","Not Eligible for GA Waiver",VLOOKUP(B141,'AY26-27'!$C:J,8,FALSE))</f>
        <v>1173</v>
      </c>
      <c r="H141" s="40" t="str">
        <f>VLOOKUP(B141,'AY26-27'!$C:K,9,FALSE)</f>
        <v>Yes</v>
      </c>
      <c r="I141" s="42" t="str">
        <f>VLOOKUP(B141,'AY26-27'!C:M,11,FALSE)</f>
        <v>Yes</v>
      </c>
    </row>
    <row r="142" spans="2:9" x14ac:dyDescent="0.25">
      <c r="B142" s="8" t="s">
        <v>1538</v>
      </c>
      <c r="C142" s="40">
        <f>VLOOKUP(B142,'AY26-27'!$C:F,4,FALSE)</f>
        <v>1084</v>
      </c>
      <c r="D142" s="40">
        <f>VLOOKUP(B142,'AY26-27'!$C:G,5,FALSE)</f>
        <v>1084</v>
      </c>
      <c r="E142" s="40">
        <f>VLOOKUP(B142,'AY26-27'!$C:H,6,FALSE)</f>
        <v>556</v>
      </c>
      <c r="F142" s="40">
        <f>VLOOKUP(B142,'AY26-27'!$C:I,7,FALSE)</f>
        <v>745</v>
      </c>
      <c r="G142" s="2">
        <f>IF(VLOOKUP(B142,'AY26-27'!$C:J,8,FALSE)="N/A","Not Eligible for GA Waiver",VLOOKUP(B142,'AY26-27'!$C:J,8,FALSE))</f>
        <v>325</v>
      </c>
      <c r="H142" s="40" t="str">
        <f>VLOOKUP(B142,'AY26-27'!$C:K,9,FALSE)</f>
        <v>Yes</v>
      </c>
      <c r="I142" s="42" t="str">
        <f>VLOOKUP(B142,'AY26-27'!C:M,11,FALSE)</f>
        <v>Yes</v>
      </c>
    </row>
    <row r="143" spans="2:9" x14ac:dyDescent="0.25">
      <c r="B143" s="8" t="s">
        <v>1539</v>
      </c>
      <c r="C143" s="40">
        <f>VLOOKUP(B143,'AY26-27'!$C:F,4,FALSE)</f>
        <v>1084</v>
      </c>
      <c r="D143" s="40">
        <f>VLOOKUP(B143,'AY26-27'!$C:G,5,FALSE)</f>
        <v>1084</v>
      </c>
      <c r="E143" s="40">
        <f>VLOOKUP(B143,'AY26-27'!$C:H,6,FALSE)</f>
        <v>1238</v>
      </c>
      <c r="F143" s="40">
        <f>VLOOKUP(B143,'AY26-27'!$C:I,7,FALSE)</f>
        <v>1943</v>
      </c>
      <c r="G143" s="2">
        <f>IF(VLOOKUP(B143,'AY26-27'!$C:J,8,FALSE)="N/A","Not Eligible for GA Waiver",VLOOKUP(B143,'AY26-27'!$C:J,8,FALSE))</f>
        <v>1173</v>
      </c>
      <c r="H143" s="40" t="str">
        <f>VLOOKUP(B143,'AY26-27'!$C:K,9,FALSE)</f>
        <v>Yes</v>
      </c>
      <c r="I143" s="42" t="str">
        <f>VLOOKUP(B143,'AY26-27'!C:M,11,FALSE)</f>
        <v>Yes</v>
      </c>
    </row>
    <row r="144" spans="2:9" x14ac:dyDescent="0.25">
      <c r="B144" s="8" t="s">
        <v>1540</v>
      </c>
      <c r="C144" s="40">
        <f>VLOOKUP(B144,'AY26-27'!$C:F,4,FALSE)</f>
        <v>1084</v>
      </c>
      <c r="D144" s="40">
        <f>VLOOKUP(B144,'AY26-27'!$C:G,5,FALSE)</f>
        <v>1084</v>
      </c>
      <c r="E144" s="40">
        <f>VLOOKUP(B144,'AY26-27'!$C:H,6,FALSE)</f>
        <v>1238</v>
      </c>
      <c r="F144" s="40">
        <f>VLOOKUP(B144,'AY26-27'!$C:I,7,FALSE)</f>
        <v>1943</v>
      </c>
      <c r="G144" s="2">
        <f>IF(VLOOKUP(B144,'AY26-27'!$C:J,8,FALSE)="N/A","Not Eligible for GA Waiver",VLOOKUP(B144,'AY26-27'!$C:J,8,FALSE))</f>
        <v>1173</v>
      </c>
      <c r="H144" s="40" t="str">
        <f>VLOOKUP(B144,'AY26-27'!$C:K,9,FALSE)</f>
        <v>Yes</v>
      </c>
      <c r="I144" s="42" t="str">
        <f>VLOOKUP(B144,'AY26-27'!C:M,11,FALSE)</f>
        <v>Yes</v>
      </c>
    </row>
    <row r="145" spans="2:9" x14ac:dyDescent="0.25">
      <c r="B145" s="8" t="s">
        <v>208</v>
      </c>
      <c r="C145" s="40">
        <f>VLOOKUP(B145,'AY26-27'!$C:F,4,FALSE)</f>
        <v>1084</v>
      </c>
      <c r="D145" s="40">
        <f>VLOOKUP(B145,'AY26-27'!$C:G,5,FALSE)</f>
        <v>2302</v>
      </c>
      <c r="E145" s="40">
        <f>VLOOKUP(B145,'AY26-27'!$C:H,6,FALSE)</f>
        <v>1238</v>
      </c>
      <c r="F145" s="40">
        <f>VLOOKUP(B145,'AY26-27'!$C:I,7,FALSE)</f>
        <v>1943</v>
      </c>
      <c r="G145" s="2">
        <f>IF(VLOOKUP(B145,'AY26-27'!$C:J,8,FALSE)="N/A","Not Eligible for GA Waiver",VLOOKUP(B145,'AY26-27'!$C:J,8,FALSE))</f>
        <v>1173</v>
      </c>
      <c r="H145" s="40" t="str">
        <f>VLOOKUP(B145,'AY26-27'!$C:K,9,FALSE)</f>
        <v>Yes</v>
      </c>
      <c r="I145" s="42" t="str">
        <f>VLOOKUP(B145,'AY26-27'!C:M,11,FALSE)</f>
        <v>Yes</v>
      </c>
    </row>
    <row r="146" spans="2:9" x14ac:dyDescent="0.25">
      <c r="B146" s="4" t="s">
        <v>245</v>
      </c>
      <c r="C146" s="40">
        <f>VLOOKUP(B146,'AY26-27'!$C:F,4,FALSE)</f>
        <v>1084</v>
      </c>
      <c r="D146" s="40">
        <f>VLOOKUP(B146,'AY26-27'!$C:G,5,FALSE)</f>
        <v>2302</v>
      </c>
      <c r="E146" s="40">
        <f>VLOOKUP(B146,'AY26-27'!$C:H,6,FALSE)</f>
        <v>1238</v>
      </c>
      <c r="F146" s="40">
        <f>VLOOKUP(B146,'AY26-27'!$C:I,7,FALSE)</f>
        <v>1943</v>
      </c>
      <c r="G146" s="2">
        <f>IF(VLOOKUP(B146,'AY26-27'!$C:J,8,FALSE)="N/A","Not Eligible for GA Waiver",VLOOKUP(B146,'AY26-27'!$C:J,8,FALSE))</f>
        <v>1173</v>
      </c>
      <c r="H146" s="40" t="str">
        <f>VLOOKUP(B146,'AY26-27'!$C:K,9,FALSE)</f>
        <v>Yes</v>
      </c>
      <c r="I146" s="42" t="str">
        <f>VLOOKUP(B146,'AY26-27'!C:M,11,FALSE)</f>
        <v>Yes</v>
      </c>
    </row>
    <row r="147" spans="2:9" x14ac:dyDescent="0.25">
      <c r="B147" s="4" t="s">
        <v>254</v>
      </c>
      <c r="C147" s="40">
        <f>VLOOKUP(B147,'AY26-27'!$C:F,4,FALSE)</f>
        <v>1084</v>
      </c>
      <c r="D147" s="40">
        <f>VLOOKUP(B147,'AY26-27'!$C:G,5,FALSE)</f>
        <v>2302</v>
      </c>
      <c r="E147" s="40">
        <f>VLOOKUP(B147,'AY26-27'!$C:H,6,FALSE)</f>
        <v>1238</v>
      </c>
      <c r="F147" s="40">
        <f>VLOOKUP(B147,'AY26-27'!$C:I,7,FALSE)</f>
        <v>1943</v>
      </c>
      <c r="G147" s="2">
        <f>IF(VLOOKUP(B147,'AY26-27'!$C:J,8,FALSE)="N/A","Not Eligible for GA Waiver",VLOOKUP(B147,'AY26-27'!$C:J,8,FALSE))</f>
        <v>1173</v>
      </c>
      <c r="H147" s="40" t="str">
        <f>VLOOKUP(B147,'AY26-27'!$C:K,9,FALSE)</f>
        <v>Yes</v>
      </c>
      <c r="I147" s="42" t="str">
        <f>VLOOKUP(B147,'AY26-27'!C:M,11,FALSE)</f>
        <v>Yes</v>
      </c>
    </row>
    <row r="148" spans="2:9" x14ac:dyDescent="0.25">
      <c r="B148" s="4" t="s">
        <v>262</v>
      </c>
      <c r="C148" s="40">
        <f>VLOOKUP(B148,'AY26-27'!$C:F,4,FALSE)</f>
        <v>1084</v>
      </c>
      <c r="D148" s="40">
        <f>VLOOKUP(B148,'AY26-27'!$C:G,5,FALSE)</f>
        <v>2302</v>
      </c>
      <c r="E148" s="40">
        <f>VLOOKUP(B148,'AY26-27'!$C:H,6,FALSE)</f>
        <v>1238</v>
      </c>
      <c r="F148" s="40">
        <f>VLOOKUP(B148,'AY26-27'!$C:I,7,FALSE)</f>
        <v>1943</v>
      </c>
      <c r="G148" s="2">
        <f>IF(VLOOKUP(B148,'AY26-27'!$C:J,8,FALSE)="N/A","Not Eligible for GA Waiver",VLOOKUP(B148,'AY26-27'!$C:J,8,FALSE))</f>
        <v>1173</v>
      </c>
      <c r="H148" s="40" t="str">
        <f>VLOOKUP(B148,'AY26-27'!$C:K,9,FALSE)</f>
        <v>Yes</v>
      </c>
      <c r="I148" s="42" t="str">
        <f>VLOOKUP(B148,'AY26-27'!C:M,11,FALSE)</f>
        <v>Yes</v>
      </c>
    </row>
    <row r="149" spans="2:9" x14ac:dyDescent="0.25">
      <c r="B149" s="4" t="s">
        <v>404</v>
      </c>
      <c r="C149" s="40">
        <f>VLOOKUP(B149,'AY26-27'!$C:F,4,FALSE)</f>
        <v>1084</v>
      </c>
      <c r="D149" s="40">
        <f>VLOOKUP(B149,'AY26-27'!$C:G,5,FALSE)</f>
        <v>2302</v>
      </c>
      <c r="E149" s="40">
        <f>VLOOKUP(B149,'AY26-27'!$C:H,6,FALSE)</f>
        <v>1238</v>
      </c>
      <c r="F149" s="40">
        <f>VLOOKUP(B149,'AY26-27'!$C:I,7,FALSE)</f>
        <v>1943</v>
      </c>
      <c r="G149" s="2">
        <f>IF(VLOOKUP(B149,'AY26-27'!$C:J,8,FALSE)="N/A","Not Eligible for GA Waiver",VLOOKUP(B149,'AY26-27'!$C:J,8,FALSE))</f>
        <v>1173</v>
      </c>
      <c r="H149" s="40" t="str">
        <f>VLOOKUP(B149,'AY26-27'!$C:K,9,FALSE)</f>
        <v>Yes</v>
      </c>
      <c r="I149" s="42" t="str">
        <f>VLOOKUP(B149,'AY26-27'!C:M,11,FALSE)</f>
        <v>Yes</v>
      </c>
    </row>
    <row r="150" spans="2:9" x14ac:dyDescent="0.25">
      <c r="B150" s="4" t="s">
        <v>426</v>
      </c>
      <c r="C150" s="40">
        <f>VLOOKUP(B150,'AY26-27'!$C:F,4,FALSE)</f>
        <v>1084</v>
      </c>
      <c r="D150" s="40">
        <f>VLOOKUP(B150,'AY26-27'!$C:G,5,FALSE)</f>
        <v>2302</v>
      </c>
      <c r="E150" s="40">
        <f>VLOOKUP(B150,'AY26-27'!$C:H,6,FALSE)</f>
        <v>1238</v>
      </c>
      <c r="F150" s="40">
        <f>VLOOKUP(B150,'AY26-27'!$C:I,7,FALSE)</f>
        <v>1943</v>
      </c>
      <c r="G150" s="2">
        <f>IF(VLOOKUP(B150,'AY26-27'!$C:J,8,FALSE)="N/A","Not Eligible for GA Waiver",VLOOKUP(B150,'AY26-27'!$C:J,8,FALSE))</f>
        <v>1173</v>
      </c>
      <c r="H150" s="40" t="str">
        <f>VLOOKUP(B150,'AY26-27'!$C:K,9,FALSE)</f>
        <v>Yes</v>
      </c>
      <c r="I150" s="42" t="str">
        <f>VLOOKUP(B150,'AY26-27'!C:M,11,FALSE)</f>
        <v>Yes</v>
      </c>
    </row>
    <row r="151" spans="2:9" x14ac:dyDescent="0.25">
      <c r="B151" s="4" t="s">
        <v>430</v>
      </c>
      <c r="C151" s="40">
        <f>VLOOKUP(B151,'AY26-27'!$C:F,4,FALSE)</f>
        <v>1084</v>
      </c>
      <c r="D151" s="40">
        <f>VLOOKUP(B151,'AY26-27'!$C:G,5,FALSE)</f>
        <v>2302</v>
      </c>
      <c r="E151" s="40">
        <f>VLOOKUP(B151,'AY26-27'!$C:H,6,FALSE)</f>
        <v>556</v>
      </c>
      <c r="F151" s="40">
        <f>VLOOKUP(B151,'AY26-27'!$C:I,7,FALSE)</f>
        <v>745</v>
      </c>
      <c r="G151" s="2" t="str">
        <f>IF(VLOOKUP(B151,'AY26-27'!$C:J,8,FALSE)="N/A","Not Eligible for GA Waiver",VLOOKUP(B151,'AY26-27'!$C:J,8,FALSE))</f>
        <v>Not Eligible for GA Waiver</v>
      </c>
      <c r="H151" s="40" t="str">
        <f>VLOOKUP(B151,'AY26-27'!$C:K,9,FALSE)</f>
        <v>Yes</v>
      </c>
      <c r="I151" s="42" t="str">
        <f>VLOOKUP(B151,'AY26-27'!C:M,11,FALSE)</f>
        <v>Yes</v>
      </c>
    </row>
    <row r="152" spans="2:9" x14ac:dyDescent="0.25">
      <c r="B152" s="4" t="s">
        <v>438</v>
      </c>
      <c r="C152" s="40">
        <f>VLOOKUP(B152,'AY26-27'!$C:F,4,FALSE)</f>
        <v>1084</v>
      </c>
      <c r="D152" s="40">
        <f>VLOOKUP(B152,'AY26-27'!$C:G,5,FALSE)</f>
        <v>2302</v>
      </c>
      <c r="E152" s="40">
        <f>VLOOKUP(B152,'AY26-27'!$C:H,6,FALSE)</f>
        <v>556</v>
      </c>
      <c r="F152" s="40">
        <f>VLOOKUP(B152,'AY26-27'!$C:I,7,FALSE)</f>
        <v>745</v>
      </c>
      <c r="G152" s="2" t="str">
        <f>IF(VLOOKUP(B152,'AY26-27'!$C:J,8,FALSE)="N/A","Not Eligible for GA Waiver",VLOOKUP(B152,'AY26-27'!$C:J,8,FALSE))</f>
        <v>Not Eligible for GA Waiver</v>
      </c>
      <c r="H152" s="40" t="str">
        <f>VLOOKUP(B152,'AY26-27'!$C:K,9,FALSE)</f>
        <v>Yes</v>
      </c>
      <c r="I152" s="42" t="str">
        <f>VLOOKUP(B152,'AY26-27'!C:M,11,FALSE)</f>
        <v>Yes</v>
      </c>
    </row>
    <row r="153" spans="2:9" x14ac:dyDescent="0.25">
      <c r="B153" s="4" t="s">
        <v>442</v>
      </c>
      <c r="C153" s="40">
        <f>VLOOKUP(B153,'AY26-27'!$C:F,4,FALSE)</f>
        <v>1084</v>
      </c>
      <c r="D153" s="40">
        <f>VLOOKUP(B153,'AY26-27'!$C:G,5,FALSE)</f>
        <v>2302</v>
      </c>
      <c r="E153" s="40">
        <f>VLOOKUP(B153,'AY26-27'!$C:H,6,FALSE)</f>
        <v>1238</v>
      </c>
      <c r="F153" s="40">
        <f>VLOOKUP(B153,'AY26-27'!$C:I,7,FALSE)</f>
        <v>1943</v>
      </c>
      <c r="G153" s="2">
        <f>IF(VLOOKUP(B153,'AY26-27'!$C:J,8,FALSE)="N/A","Not Eligible for GA Waiver",VLOOKUP(B153,'AY26-27'!$C:J,8,FALSE))</f>
        <v>1173</v>
      </c>
      <c r="H153" s="40" t="str">
        <f>VLOOKUP(B153,'AY26-27'!$C:K,9,FALSE)</f>
        <v>Yes</v>
      </c>
      <c r="I153" s="42" t="str">
        <f>VLOOKUP(B153,'AY26-27'!C:M,11,FALSE)</f>
        <v>Yes</v>
      </c>
    </row>
    <row r="154" spans="2:9" x14ac:dyDescent="0.25">
      <c r="B154" s="5" t="s">
        <v>461</v>
      </c>
      <c r="C154" s="7">
        <f>VLOOKUP(B154,'AY26-27'!$C:F,4,FALSE)</f>
        <v>1084</v>
      </c>
      <c r="D154" s="7">
        <f>VLOOKUP(B154,'AY26-27'!$C:G,5,FALSE)</f>
        <v>2302</v>
      </c>
      <c r="E154" s="7">
        <f>VLOOKUP(B154,'AY26-27'!$C:H,6,FALSE)</f>
        <v>1238</v>
      </c>
      <c r="F154" s="7">
        <f>VLOOKUP(B154,'AY26-27'!$C:I,7,FALSE)</f>
        <v>1943</v>
      </c>
      <c r="G154" s="6">
        <f>IF(VLOOKUP(B154,'AY26-27'!$C:J,8,FALSE)="N/A","Not Eligible for GA Waiver",VLOOKUP(B154,'AY26-27'!$C:J,8,FALSE))</f>
        <v>1173</v>
      </c>
      <c r="H154" s="7" t="str">
        <f>VLOOKUP(B154,'AY26-27'!$C:K,9,FALSE)</f>
        <v>Yes</v>
      </c>
      <c r="I154" s="41" t="str">
        <f>VLOOKUP(B154,'AY26-27'!C:M,11,FALSE)</f>
        <v>Yes</v>
      </c>
    </row>
  </sheetData>
  <sheetProtection algorithmName="SHA-512" hashValue="41yBb8/lkKeX6NOP2YE/JbB2qb6m5MdD6ApqwGZpBQcEdod5y6cu5fYtM87idoi2dvZAZoBkTBLq9VTetgt1pw==" saltValue="8FXGK1DKEqOtv0YafizYDg==" spinCount="100000" sheet="1" objects="1" scenarios="1" selectLockedCells="1"/>
  <sortState xmlns:xlrd2="http://schemas.microsoft.com/office/spreadsheetml/2017/richdata2" ref="B103:B132">
    <sortCondition ref="B103:B132"/>
  </sortState>
  <mergeCells count="1">
    <mergeCell ref="B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230E-A2AF-4E5B-9768-439862113DA2}">
  <sheetPr>
    <tabColor theme="5" tint="0.79998168889431442"/>
  </sheetPr>
  <dimension ref="B2:I104"/>
  <sheetViews>
    <sheetView zoomScaleNormal="100" workbookViewId="0"/>
  </sheetViews>
  <sheetFormatPr defaultRowHeight="15" x14ac:dyDescent="0.25"/>
  <cols>
    <col min="1" max="1" width="7.140625" customWidth="1"/>
    <col min="2" max="2" width="61.5703125" bestFit="1" customWidth="1"/>
    <col min="3" max="3" width="17.28515625" style="2" customWidth="1"/>
    <col min="4" max="4" width="18.28515625" style="2" customWidth="1"/>
    <col min="5" max="5" width="15.85546875" style="2" customWidth="1"/>
    <col min="6" max="6" width="15.28515625" style="2" customWidth="1"/>
    <col min="7" max="7" width="23.28515625" style="2" customWidth="1"/>
    <col min="8" max="8" width="17.5703125" style="2" customWidth="1"/>
    <col min="9" max="9" width="32.42578125" style="38" customWidth="1"/>
  </cols>
  <sheetData>
    <row r="2" spans="2:9" ht="21" x14ac:dyDescent="0.35">
      <c r="B2" s="43" t="s">
        <v>1528</v>
      </c>
      <c r="C2" s="44"/>
      <c r="D2" s="44"/>
      <c r="E2" s="44"/>
      <c r="F2" s="44"/>
      <c r="G2" s="44"/>
      <c r="H2" s="44"/>
      <c r="I2" s="45"/>
    </row>
    <row r="4" spans="2:9" ht="45.75" x14ac:dyDescent="0.3">
      <c r="B4" s="16" t="s">
        <v>27</v>
      </c>
      <c r="C4" s="37" t="s">
        <v>521</v>
      </c>
      <c r="D4" s="37" t="s">
        <v>522</v>
      </c>
      <c r="E4" s="37" t="s">
        <v>523</v>
      </c>
      <c r="F4" s="37" t="s">
        <v>524</v>
      </c>
      <c r="G4" s="37" t="s">
        <v>528</v>
      </c>
      <c r="H4" s="37" t="s">
        <v>532</v>
      </c>
      <c r="I4" s="34" t="s">
        <v>1546</v>
      </c>
    </row>
    <row r="5" spans="2:9" x14ac:dyDescent="0.25">
      <c r="B5" s="4" t="s">
        <v>20</v>
      </c>
      <c r="C5" s="2">
        <f>VLOOKUP(B5,'AY26-27'!$C:F,4,FALSE)</f>
        <v>1084</v>
      </c>
      <c r="D5" s="2">
        <f>VLOOKUP(B5,'AY26-27'!$C:G,5,FALSE)</f>
        <v>2302</v>
      </c>
      <c r="E5" s="2">
        <f>VLOOKUP(B5,'AY26-27'!$C:H,6,FALSE)</f>
        <v>1238</v>
      </c>
      <c r="F5" s="2">
        <f>VLOOKUP(B5,'AY26-27'!$C:I,7,FALSE)</f>
        <v>1943</v>
      </c>
      <c r="G5" s="2">
        <f>IF(VLOOKUP(B5,'AY26-27'!$C:J,8,FALSE)="N/A","Not Eligible for GA Waiver",VLOOKUP(B5,'AY26-27'!$C:J,8,FALSE))</f>
        <v>1173</v>
      </c>
      <c r="H5" s="2" t="str">
        <f>VLOOKUP(B5,'AY26-27'!$C:K,9,FALSE)</f>
        <v>Yes</v>
      </c>
      <c r="I5" s="42" t="str">
        <f>VLOOKUP(B5,'AY26-27'!C:M,11,FALSE)</f>
        <v>Yes</v>
      </c>
    </row>
    <row r="6" spans="2:9" x14ac:dyDescent="0.25">
      <c r="B6" s="4" t="s">
        <v>29</v>
      </c>
      <c r="C6" s="2">
        <f>VLOOKUP(B6,'AY26-27'!$C:F,4,FALSE)</f>
        <v>1084</v>
      </c>
      <c r="D6" s="2">
        <f>VLOOKUP(B6,'AY26-27'!$C:G,5,FALSE)</f>
        <v>2302</v>
      </c>
      <c r="E6" s="2">
        <f>VLOOKUP(B6,'AY26-27'!$C:H,6,FALSE)</f>
        <v>1238</v>
      </c>
      <c r="F6" s="2">
        <f>VLOOKUP(B6,'AY26-27'!$C:I,7,FALSE)</f>
        <v>1943</v>
      </c>
      <c r="G6" s="2">
        <f>IF(VLOOKUP(B6,'AY26-27'!$C:J,8,FALSE)="N/A","Not Eligible for GA Waiver",VLOOKUP(B6,'AY26-27'!$C:J,8,FALSE))</f>
        <v>1173</v>
      </c>
      <c r="H6" s="2" t="str">
        <f>VLOOKUP(B6,'AY26-27'!$C:K,9,FALSE)</f>
        <v>Yes</v>
      </c>
      <c r="I6" s="42" t="str">
        <f>VLOOKUP(B6,'AY26-27'!C:M,11,FALSE)</f>
        <v>Yes</v>
      </c>
    </row>
    <row r="7" spans="2:9" x14ac:dyDescent="0.25">
      <c r="B7" s="4" t="s">
        <v>257</v>
      </c>
      <c r="C7" s="2">
        <f>VLOOKUP(B7,'AY26-27'!$C:F,4,FALSE)</f>
        <v>1084</v>
      </c>
      <c r="D7" s="2">
        <f>VLOOKUP(B7,'AY26-27'!$C:G,5,FALSE)</f>
        <v>2302</v>
      </c>
      <c r="E7" s="2">
        <f>VLOOKUP(B7,'AY26-27'!$C:H,6,FALSE)</f>
        <v>1238</v>
      </c>
      <c r="F7" s="2">
        <f>VLOOKUP(B7,'AY26-27'!$C:I,7,FALSE)</f>
        <v>1943</v>
      </c>
      <c r="G7" s="2">
        <f>IF(VLOOKUP(B7,'AY26-27'!$C:J,8,FALSE)="N/A","Not Eligible for GA Waiver",VLOOKUP(B7,'AY26-27'!$C:J,8,FALSE))</f>
        <v>1173</v>
      </c>
      <c r="H7" s="2" t="str">
        <f>VLOOKUP(B7,'AY26-27'!$C:K,9,FALSE)</f>
        <v>Yes</v>
      </c>
      <c r="I7" s="42" t="str">
        <f>VLOOKUP(B7,'AY26-27'!C:M,11,FALSE)</f>
        <v>Yes</v>
      </c>
    </row>
    <row r="8" spans="2:9" x14ac:dyDescent="0.25">
      <c r="B8" s="4" t="s">
        <v>268</v>
      </c>
      <c r="C8" s="2">
        <f>VLOOKUP(B8,'AY26-27'!$C:F,4,FALSE)</f>
        <v>1084</v>
      </c>
      <c r="D8" s="2">
        <f>VLOOKUP(B8,'AY26-27'!$C:G,5,FALSE)</f>
        <v>2302</v>
      </c>
      <c r="E8" s="2">
        <f>VLOOKUP(B8,'AY26-27'!$C:H,6,FALSE)</f>
        <v>1238</v>
      </c>
      <c r="F8" s="2">
        <f>VLOOKUP(B8,'AY26-27'!$C:I,7,FALSE)</f>
        <v>1943</v>
      </c>
      <c r="G8" s="2">
        <f>IF(VLOOKUP(B8,'AY26-27'!$C:J,8,FALSE)="N/A","Not Eligible for GA Waiver",VLOOKUP(B8,'AY26-27'!$C:J,8,FALSE))</f>
        <v>1173</v>
      </c>
      <c r="H8" s="2" t="str">
        <f>VLOOKUP(B8,'AY26-27'!$C:K,9,FALSE)</f>
        <v>Yes</v>
      </c>
      <c r="I8" s="42" t="str">
        <f>VLOOKUP(B8,'AY26-27'!C:M,11,FALSE)</f>
        <v>Yes</v>
      </c>
    </row>
    <row r="9" spans="2:9" x14ac:dyDescent="0.25">
      <c r="B9" s="4" t="s">
        <v>357</v>
      </c>
      <c r="C9" s="2">
        <f>VLOOKUP(B9,'AY26-27'!$C:F,4,FALSE)</f>
        <v>1084</v>
      </c>
      <c r="D9" s="2">
        <f>VLOOKUP(B9,'AY26-27'!$C:G,5,FALSE)</f>
        <v>2302</v>
      </c>
      <c r="E9" s="2">
        <f>VLOOKUP(B9,'AY26-27'!$C:H,6,FALSE)</f>
        <v>1238</v>
      </c>
      <c r="F9" s="2">
        <f>VLOOKUP(B9,'AY26-27'!$C:I,7,FALSE)</f>
        <v>1943</v>
      </c>
      <c r="G9" s="2">
        <f>IF(VLOOKUP(B9,'AY26-27'!$C:J,8,FALSE)="N/A","Not Eligible for GA Waiver",VLOOKUP(B9,'AY26-27'!$C:J,8,FALSE))</f>
        <v>1173</v>
      </c>
      <c r="H9" s="2" t="str">
        <f>VLOOKUP(B9,'AY26-27'!$C:K,9,FALSE)</f>
        <v>Yes</v>
      </c>
      <c r="I9" s="42" t="str">
        <f>VLOOKUP(B9,'AY26-27'!C:M,11,FALSE)</f>
        <v>Yes</v>
      </c>
    </row>
    <row r="10" spans="2:9" x14ac:dyDescent="0.25">
      <c r="B10" s="5" t="s">
        <v>375</v>
      </c>
      <c r="C10" s="6">
        <f>VLOOKUP(B10,'AY26-27'!$C:F,4,FALSE)</f>
        <v>1084</v>
      </c>
      <c r="D10" s="6">
        <f>VLOOKUP(B10,'AY26-27'!$C:G,5,FALSE)</f>
        <v>2302</v>
      </c>
      <c r="E10" s="6">
        <f>VLOOKUP(B10,'AY26-27'!$C:H,6,FALSE)</f>
        <v>1238</v>
      </c>
      <c r="F10" s="6">
        <f>VLOOKUP(B10,'AY26-27'!$C:I,7,FALSE)</f>
        <v>1943</v>
      </c>
      <c r="G10" s="6">
        <f>IF(VLOOKUP(B10,'AY26-27'!$C:J,8,FALSE)="N/A","Not Eligible for GA Waiver",VLOOKUP(B10,'AY26-27'!$C:J,8,FALSE))</f>
        <v>1173</v>
      </c>
      <c r="H10" s="6" t="str">
        <f>VLOOKUP(B10,'AY26-27'!$C:K,9,FALSE)</f>
        <v>Yes</v>
      </c>
      <c r="I10" s="41" t="str">
        <f>VLOOKUP(B10,'AY26-27'!C:M,11,FALSE)</f>
        <v>Yes</v>
      </c>
    </row>
    <row r="13" spans="2:9" ht="45.75" x14ac:dyDescent="0.3">
      <c r="B13" s="16" t="s">
        <v>1</v>
      </c>
      <c r="C13" s="37" t="s">
        <v>521</v>
      </c>
      <c r="D13" s="37" t="s">
        <v>522</v>
      </c>
      <c r="E13" s="37" t="s">
        <v>523</v>
      </c>
      <c r="F13" s="37" t="s">
        <v>524</v>
      </c>
      <c r="G13" s="37" t="s">
        <v>528</v>
      </c>
      <c r="H13" s="37" t="s">
        <v>532</v>
      </c>
      <c r="I13" s="34" t="s">
        <v>1546</v>
      </c>
    </row>
    <row r="14" spans="2:9" x14ac:dyDescent="0.25">
      <c r="B14" s="5" t="s">
        <v>73</v>
      </c>
      <c r="C14" s="6">
        <f>VLOOKUP(B14,'AY26-27'!C:F,4,FALSE)</f>
        <v>1084</v>
      </c>
      <c r="D14" s="6">
        <f>VLOOKUP(B14,'AY26-27'!$C:G,5,FALSE)</f>
        <v>2302</v>
      </c>
      <c r="E14" s="6">
        <f>VLOOKUP(B14,'AY26-27'!$C:H,6,FALSE)</f>
        <v>1238</v>
      </c>
      <c r="F14" s="6">
        <f>VLOOKUP(B14,'AY26-27'!$C:I,7,FALSE)</f>
        <v>1943</v>
      </c>
      <c r="G14" s="6">
        <f>IF(VLOOKUP(B14,'AY26-27'!$C:J,8,FALSE)="N/A","Not Eligible for GA Waiver",VLOOKUP(B14,'AY26-27'!$C:J,8,FALSE))</f>
        <v>1173</v>
      </c>
      <c r="H14" s="6" t="str">
        <f>VLOOKUP(B14,'AY26-27'!$C:K,9,FALSE)</f>
        <v>Yes</v>
      </c>
      <c r="I14" s="41" t="str">
        <f>VLOOKUP(B14,'AY26-27'!C:M,11,FALSE)</f>
        <v>Yes</v>
      </c>
    </row>
    <row r="17" spans="2:9" ht="45.75" x14ac:dyDescent="0.3">
      <c r="B17" s="16" t="s">
        <v>11</v>
      </c>
      <c r="C17" s="37" t="s">
        <v>521</v>
      </c>
      <c r="D17" s="37" t="s">
        <v>522</v>
      </c>
      <c r="E17" s="37" t="s">
        <v>523</v>
      </c>
      <c r="F17" s="37" t="s">
        <v>524</v>
      </c>
      <c r="G17" s="37" t="s">
        <v>528</v>
      </c>
      <c r="H17" s="37" t="s">
        <v>532</v>
      </c>
      <c r="I17" s="34" t="s">
        <v>1546</v>
      </c>
    </row>
    <row r="18" spans="2:9" x14ac:dyDescent="0.25">
      <c r="B18" s="4" t="s">
        <v>122</v>
      </c>
      <c r="C18" s="2">
        <f>VLOOKUP(B18,'AY26-27'!C:F,4,FALSE)</f>
        <v>1084</v>
      </c>
      <c r="D18" s="2">
        <f>VLOOKUP(B18,'AY26-27'!$C:G,5,FALSE)</f>
        <v>2302</v>
      </c>
      <c r="E18" s="2">
        <f>VLOOKUP(B18,'AY26-27'!$C:H,6,FALSE)</f>
        <v>1238</v>
      </c>
      <c r="F18" s="2">
        <f>VLOOKUP(B18,'AY26-27'!$C:I,7,FALSE)</f>
        <v>1943</v>
      </c>
      <c r="G18" s="2">
        <f>IF(VLOOKUP(B18,'AY26-27'!$C:J,8,FALSE)="N/A","Not Eligible for GA Waiver",VLOOKUP(B18,'AY26-27'!$C:J,8,FALSE))</f>
        <v>1173</v>
      </c>
      <c r="H18" s="2" t="str">
        <f>VLOOKUP(B18,'AY26-27'!$C:K,9,FALSE)</f>
        <v>Yes</v>
      </c>
      <c r="I18" s="42" t="str">
        <f>VLOOKUP(B18,'AY26-27'!C:M,11,FALSE)</f>
        <v>Yes</v>
      </c>
    </row>
    <row r="19" spans="2:9" x14ac:dyDescent="0.25">
      <c r="B19" s="4" t="s">
        <v>153</v>
      </c>
      <c r="C19" s="2">
        <f>VLOOKUP(B19,'AY26-27'!C:F,4,FALSE)</f>
        <v>1084</v>
      </c>
      <c r="D19" s="2">
        <f>VLOOKUP(B19,'AY26-27'!$C:G,5,FALSE)</f>
        <v>2302</v>
      </c>
      <c r="E19" s="2">
        <f>VLOOKUP(B19,'AY26-27'!$C:H,6,FALSE)</f>
        <v>556</v>
      </c>
      <c r="F19" s="2">
        <f>VLOOKUP(B19,'AY26-27'!$C:I,7,FALSE)</f>
        <v>745</v>
      </c>
      <c r="G19" s="2">
        <f>IF(VLOOKUP(B19,'AY26-27'!$C:J,8,FALSE)="N/A","Not Eligible for GA Waiver",VLOOKUP(B19,'AY26-27'!$C:J,8,FALSE))</f>
        <v>325</v>
      </c>
      <c r="H19" s="2" t="str">
        <f>VLOOKUP(B19,'AY26-27'!$C:K,9,FALSE)</f>
        <v>Yes</v>
      </c>
      <c r="I19" s="42" t="str">
        <f>VLOOKUP(B19,'AY26-27'!C:M,11,FALSE)</f>
        <v>Yes</v>
      </c>
    </row>
    <row r="20" spans="2:9" x14ac:dyDescent="0.25">
      <c r="B20" s="4" t="s">
        <v>160</v>
      </c>
      <c r="C20" s="2">
        <f>VLOOKUP(B20,'AY26-27'!C:F,4,FALSE)</f>
        <v>1084</v>
      </c>
      <c r="D20" s="2">
        <f>VLOOKUP(B20,'AY26-27'!$C:G,5,FALSE)</f>
        <v>2302</v>
      </c>
      <c r="E20" s="2">
        <f>VLOOKUP(B20,'AY26-27'!$C:H,6,FALSE)</f>
        <v>1238</v>
      </c>
      <c r="F20" s="2">
        <f>VLOOKUP(B20,'AY26-27'!$C:I,7,FALSE)</f>
        <v>1943</v>
      </c>
      <c r="G20" s="2">
        <f>IF(VLOOKUP(B20,'AY26-27'!$C:J,8,FALSE)="N/A","Not Eligible for GA Waiver",VLOOKUP(B20,'AY26-27'!$C:J,8,FALSE))</f>
        <v>1173</v>
      </c>
      <c r="H20" s="2" t="str">
        <f>VLOOKUP(B20,'AY26-27'!$C:K,9,FALSE)</f>
        <v>Yes</v>
      </c>
      <c r="I20" s="42" t="str">
        <f>VLOOKUP(B20,'AY26-27'!C:M,11,FALSE)</f>
        <v>Yes</v>
      </c>
    </row>
    <row r="21" spans="2:9" x14ac:dyDescent="0.25">
      <c r="B21" s="5" t="s">
        <v>276</v>
      </c>
      <c r="C21" s="6">
        <f>VLOOKUP(B21,'AY26-27'!C:F,4,FALSE)</f>
        <v>1084</v>
      </c>
      <c r="D21" s="6">
        <f>VLOOKUP(B21,'AY26-27'!$C:G,5,FALSE)</f>
        <v>2302</v>
      </c>
      <c r="E21" s="6">
        <f>VLOOKUP(B21,'AY26-27'!$C:H,6,FALSE)</f>
        <v>1238</v>
      </c>
      <c r="F21" s="6">
        <f>VLOOKUP(B21,'AY26-27'!$C:I,7,FALSE)</f>
        <v>1943</v>
      </c>
      <c r="G21" s="6">
        <f>IF(VLOOKUP(B21,'AY26-27'!$C:J,8,FALSE)="N/A","Not Eligible for GA Waiver",VLOOKUP(B21,'AY26-27'!$C:J,8,FALSE))</f>
        <v>1173</v>
      </c>
      <c r="H21" s="6" t="str">
        <f>VLOOKUP(B21,'AY26-27'!$C:K,9,FALSE)</f>
        <v>Yes</v>
      </c>
      <c r="I21" s="41" t="str">
        <f>VLOOKUP(B21,'AY26-27'!C:M,11,FALSE)</f>
        <v>Yes</v>
      </c>
    </row>
    <row r="24" spans="2:9" ht="45.75" x14ac:dyDescent="0.3">
      <c r="B24" s="16" t="s">
        <v>14</v>
      </c>
      <c r="C24" s="37" t="s">
        <v>521</v>
      </c>
      <c r="D24" s="37" t="s">
        <v>522</v>
      </c>
      <c r="E24" s="37" t="s">
        <v>523</v>
      </c>
      <c r="F24" s="37" t="s">
        <v>524</v>
      </c>
      <c r="G24" s="37" t="s">
        <v>528</v>
      </c>
      <c r="H24" s="37" t="s">
        <v>532</v>
      </c>
      <c r="I24" s="34" t="s">
        <v>1546</v>
      </c>
    </row>
    <row r="25" spans="2:9" x14ac:dyDescent="0.25">
      <c r="B25" s="4" t="s">
        <v>60</v>
      </c>
      <c r="C25" s="2">
        <f>VLOOKUP(B25,'AY26-27'!C:F,4,FALSE)</f>
        <v>1084</v>
      </c>
      <c r="D25" s="2">
        <f>VLOOKUP(B25,'AY26-27'!$C:G,5,FALSE)</f>
        <v>2302</v>
      </c>
      <c r="E25" s="2">
        <f>VLOOKUP(B25,'AY26-27'!$C:H,6,FALSE)</f>
        <v>1238</v>
      </c>
      <c r="F25" s="2">
        <f>VLOOKUP(B25,'AY26-27'!$C:I,7,FALSE)</f>
        <v>1943</v>
      </c>
      <c r="G25" s="2">
        <f>IF(VLOOKUP(B25,'AY26-27'!$C:J,8,FALSE)="N/A","Not Eligible for GA Waiver",VLOOKUP(B25,'AY26-27'!$C:J,8,FALSE))</f>
        <v>1173</v>
      </c>
      <c r="H25" s="2" t="str">
        <f>VLOOKUP(B25,'AY26-27'!$C:K,9,FALSE)</f>
        <v>Yes</v>
      </c>
      <c r="I25" s="42" t="str">
        <f>VLOOKUP(B25,'AY26-27'!C:M,11,FALSE)</f>
        <v>Yes</v>
      </c>
    </row>
    <row r="26" spans="2:9" x14ac:dyDescent="0.25">
      <c r="B26" s="4" t="s">
        <v>85</v>
      </c>
      <c r="C26" s="2">
        <f>VLOOKUP(B26,'AY26-27'!C:F,4,FALSE)</f>
        <v>1084</v>
      </c>
      <c r="D26" s="2">
        <f>VLOOKUP(B26,'AY26-27'!$C:G,5,FALSE)</f>
        <v>2302</v>
      </c>
      <c r="E26" s="2">
        <f>VLOOKUP(B26,'AY26-27'!$C:H,6,FALSE)</f>
        <v>1238</v>
      </c>
      <c r="F26" s="2">
        <f>VLOOKUP(B26,'AY26-27'!$C:I,7,FALSE)</f>
        <v>1943</v>
      </c>
      <c r="G26" s="2">
        <f>IF(VLOOKUP(B26,'AY26-27'!$C:J,8,FALSE)="N/A","Not Eligible for GA Waiver",VLOOKUP(B26,'AY26-27'!$C:J,8,FALSE))</f>
        <v>1173</v>
      </c>
      <c r="H26" s="2" t="str">
        <f>VLOOKUP(B26,'AY26-27'!$C:K,9,FALSE)</f>
        <v>Yes</v>
      </c>
      <c r="I26" s="42" t="str">
        <f>VLOOKUP(B26,'AY26-27'!C:M,11,FALSE)</f>
        <v>Yes</v>
      </c>
    </row>
    <row r="27" spans="2:9" x14ac:dyDescent="0.25">
      <c r="B27" s="4" t="s">
        <v>93</v>
      </c>
      <c r="C27" s="2">
        <f>VLOOKUP(B27,'AY26-27'!C:F,4,FALSE)</f>
        <v>1084</v>
      </c>
      <c r="D27" s="2">
        <f>VLOOKUP(B27,'AY26-27'!$C:G,5,FALSE)</f>
        <v>2302</v>
      </c>
      <c r="E27" s="2">
        <f>VLOOKUP(B27,'AY26-27'!$C:H,6,FALSE)</f>
        <v>1238</v>
      </c>
      <c r="F27" s="2">
        <f>VLOOKUP(B27,'AY26-27'!$C:I,7,FALSE)</f>
        <v>1943</v>
      </c>
      <c r="G27" s="2">
        <f>IF(VLOOKUP(B27,'AY26-27'!$C:J,8,FALSE)="N/A","Not Eligible for GA Waiver",VLOOKUP(B27,'AY26-27'!$C:J,8,FALSE))</f>
        <v>1173</v>
      </c>
      <c r="H27" s="2" t="str">
        <f>VLOOKUP(B27,'AY26-27'!$C:K,9,FALSE)</f>
        <v>Yes</v>
      </c>
      <c r="I27" s="42" t="str">
        <f>VLOOKUP(B27,'AY26-27'!C:M,11,FALSE)</f>
        <v>Yes</v>
      </c>
    </row>
    <row r="28" spans="2:9" x14ac:dyDescent="0.25">
      <c r="B28" s="4" t="s">
        <v>112</v>
      </c>
      <c r="C28" s="2">
        <f>VLOOKUP(B28,'AY26-27'!C:F,4,FALSE)</f>
        <v>1084</v>
      </c>
      <c r="D28" s="2">
        <f>VLOOKUP(B28,'AY26-27'!$C:G,5,FALSE)</f>
        <v>2302</v>
      </c>
      <c r="E28" s="2">
        <f>VLOOKUP(B28,'AY26-27'!$C:H,6,FALSE)</f>
        <v>1238</v>
      </c>
      <c r="F28" s="2">
        <f>VLOOKUP(B28,'AY26-27'!$C:I,7,FALSE)</f>
        <v>1943</v>
      </c>
      <c r="G28" s="2">
        <f>IF(VLOOKUP(B28,'AY26-27'!$C:J,8,FALSE)="N/A","Not Eligible for GA Waiver",VLOOKUP(B28,'AY26-27'!$C:J,8,FALSE))</f>
        <v>1173</v>
      </c>
      <c r="H28" s="2" t="str">
        <f>VLOOKUP(B28,'AY26-27'!$C:K,9,FALSE)</f>
        <v>Yes</v>
      </c>
      <c r="I28" s="42" t="str">
        <f>VLOOKUP(B28,'AY26-27'!C:M,11,FALSE)</f>
        <v>Yes</v>
      </c>
    </row>
    <row r="29" spans="2:9" x14ac:dyDescent="0.25">
      <c r="B29" s="4" t="s">
        <v>166</v>
      </c>
      <c r="C29" s="2">
        <f>VLOOKUP(B29,'AY26-27'!C:F,4,FALSE)</f>
        <v>1084</v>
      </c>
      <c r="D29" s="2">
        <f>VLOOKUP(B29,'AY26-27'!$C:G,5,FALSE)</f>
        <v>2302</v>
      </c>
      <c r="E29" s="2">
        <f>VLOOKUP(B29,'AY26-27'!$C:H,6,FALSE)</f>
        <v>1238</v>
      </c>
      <c r="F29" s="2">
        <f>VLOOKUP(B29,'AY26-27'!$C:I,7,FALSE)</f>
        <v>1943</v>
      </c>
      <c r="G29" s="2">
        <f>IF(VLOOKUP(B29,'AY26-27'!$C:J,8,FALSE)="N/A","Not Eligible for GA Waiver",VLOOKUP(B29,'AY26-27'!$C:J,8,FALSE))</f>
        <v>1173</v>
      </c>
      <c r="H29" s="2" t="str">
        <f>VLOOKUP(B29,'AY26-27'!$C:K,9,FALSE)</f>
        <v>Yes</v>
      </c>
      <c r="I29" s="42" t="str">
        <f>VLOOKUP(B29,'AY26-27'!C:M,11,FALSE)</f>
        <v>Yes</v>
      </c>
    </row>
    <row r="30" spans="2:9" x14ac:dyDescent="0.25">
      <c r="B30" s="4" t="s">
        <v>173</v>
      </c>
      <c r="C30" s="2">
        <f>VLOOKUP(B30,'AY26-27'!C:F,4,FALSE)</f>
        <v>1084</v>
      </c>
      <c r="D30" s="2">
        <f>VLOOKUP(B30,'AY26-27'!$C:G,5,FALSE)</f>
        <v>2302</v>
      </c>
      <c r="E30" s="2">
        <f>VLOOKUP(B30,'AY26-27'!$C:H,6,FALSE)</f>
        <v>1238</v>
      </c>
      <c r="F30" s="2">
        <f>VLOOKUP(B30,'AY26-27'!$C:I,7,FALSE)</f>
        <v>1943</v>
      </c>
      <c r="G30" s="2">
        <f>IF(VLOOKUP(B30,'AY26-27'!$C:J,8,FALSE)="N/A","Not Eligible for GA Waiver",VLOOKUP(B30,'AY26-27'!$C:J,8,FALSE))</f>
        <v>1173</v>
      </c>
      <c r="H30" s="2" t="str">
        <f>VLOOKUP(B30,'AY26-27'!$C:K,9,FALSE)</f>
        <v>Yes</v>
      </c>
      <c r="I30" s="42" t="str">
        <f>VLOOKUP(B30,'AY26-27'!C:M,11,FALSE)</f>
        <v>Yes</v>
      </c>
    </row>
    <row r="31" spans="2:9" x14ac:dyDescent="0.25">
      <c r="B31" s="4" t="s">
        <v>184</v>
      </c>
      <c r="C31" s="2">
        <f>VLOOKUP(B31,'AY26-27'!C:F,4,FALSE)</f>
        <v>1084</v>
      </c>
      <c r="D31" s="2">
        <f>VLOOKUP(B31,'AY26-27'!$C:G,5,FALSE)</f>
        <v>2302</v>
      </c>
      <c r="E31" s="2">
        <f>VLOOKUP(B31,'AY26-27'!$C:H,6,FALSE)</f>
        <v>1238</v>
      </c>
      <c r="F31" s="2">
        <f>VLOOKUP(B31,'AY26-27'!$C:I,7,FALSE)</f>
        <v>1943</v>
      </c>
      <c r="G31" s="2">
        <f>IF(VLOOKUP(B31,'AY26-27'!$C:J,8,FALSE)="N/A","Not Eligible for GA Waiver",VLOOKUP(B31,'AY26-27'!$C:J,8,FALSE))</f>
        <v>1173</v>
      </c>
      <c r="H31" s="2" t="str">
        <f>VLOOKUP(B31,'AY26-27'!$C:K,9,FALSE)</f>
        <v>Yes</v>
      </c>
      <c r="I31" s="42" t="str">
        <f>VLOOKUP(B31,'AY26-27'!C:M,11,FALSE)</f>
        <v>Yes</v>
      </c>
    </row>
    <row r="32" spans="2:9" x14ac:dyDescent="0.25">
      <c r="B32" s="4" t="s">
        <v>257</v>
      </c>
      <c r="C32" s="2">
        <f>VLOOKUP(B32,'AY26-27'!C:F,4,FALSE)</f>
        <v>1084</v>
      </c>
      <c r="D32" s="2">
        <f>VLOOKUP(B32,'AY26-27'!$C:G,5,FALSE)</f>
        <v>2302</v>
      </c>
      <c r="E32" s="2">
        <f>VLOOKUP(B32,'AY26-27'!$C:H,6,FALSE)</f>
        <v>1238</v>
      </c>
      <c r="F32" s="2">
        <f>VLOOKUP(B32,'AY26-27'!$C:I,7,FALSE)</f>
        <v>1943</v>
      </c>
      <c r="G32" s="2">
        <f>IF(VLOOKUP(B32,'AY26-27'!$C:J,8,FALSE)="N/A","Not Eligible for GA Waiver",VLOOKUP(B32,'AY26-27'!$C:J,8,FALSE))</f>
        <v>1173</v>
      </c>
      <c r="H32" s="2" t="str">
        <f>VLOOKUP(B32,'AY26-27'!$C:K,9,FALSE)</f>
        <v>Yes</v>
      </c>
      <c r="I32" s="42" t="str">
        <f>VLOOKUP(B32,'AY26-27'!C:M,11,FALSE)</f>
        <v>Yes</v>
      </c>
    </row>
    <row r="33" spans="2:9" x14ac:dyDescent="0.25">
      <c r="B33" s="4" t="s">
        <v>304</v>
      </c>
      <c r="C33" s="2">
        <f>VLOOKUP(B33,'AY26-27'!C:F,4,FALSE)</f>
        <v>1084</v>
      </c>
      <c r="D33" s="2">
        <f>VLOOKUP(B33,'AY26-27'!$C:G,5,FALSE)</f>
        <v>2302</v>
      </c>
      <c r="E33" s="2">
        <f>VLOOKUP(B33,'AY26-27'!$C:H,6,FALSE)</f>
        <v>1238</v>
      </c>
      <c r="F33" s="2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2" t="str">
        <f>VLOOKUP(B33,'AY26-27'!$C:K,9,FALSE)</f>
        <v>Yes</v>
      </c>
      <c r="I33" s="42" t="str">
        <f>VLOOKUP(B33,'AY26-27'!C:M,11,FALSE)</f>
        <v>Yes</v>
      </c>
    </row>
    <row r="34" spans="2:9" x14ac:dyDescent="0.25">
      <c r="B34" s="4" t="s">
        <v>300</v>
      </c>
      <c r="C34" s="2">
        <f>VLOOKUP(B34,'AY26-27'!C:F,4,FALSE)</f>
        <v>1084</v>
      </c>
      <c r="D34" s="2">
        <f>VLOOKUP(B34,'AY26-27'!$C:G,5,FALSE)</f>
        <v>2302</v>
      </c>
      <c r="E34" s="2">
        <f>VLOOKUP(B34,'AY26-27'!$C:H,6,FALSE)</f>
        <v>1238</v>
      </c>
      <c r="F34" s="2">
        <f>VLOOKUP(B34,'AY26-27'!$C:I,7,FALSE)</f>
        <v>1943</v>
      </c>
      <c r="G34" s="2">
        <f>IF(VLOOKUP(B34,'AY26-27'!$C:J,8,FALSE)="N/A","Not Eligible for GA Waiver",VLOOKUP(B34,'AY26-27'!$C:J,8,FALSE))</f>
        <v>1173</v>
      </c>
      <c r="H34" s="2" t="str">
        <f>VLOOKUP(B34,'AY26-27'!$C:K,9,FALSE)</f>
        <v>Yes</v>
      </c>
      <c r="I34" s="42" t="str">
        <f>VLOOKUP(B34,'AY26-27'!C:M,11,FALSE)</f>
        <v>Yes</v>
      </c>
    </row>
    <row r="35" spans="2:9" x14ac:dyDescent="0.25">
      <c r="B35" s="5" t="s">
        <v>312</v>
      </c>
      <c r="C35" s="6">
        <f>VLOOKUP(B35,'AY26-27'!C:F,4,FALSE)</f>
        <v>1084</v>
      </c>
      <c r="D35" s="6">
        <f>VLOOKUP(B35,'AY26-27'!$C:G,5,FALSE)</f>
        <v>2302</v>
      </c>
      <c r="E35" s="6">
        <f>VLOOKUP(B35,'AY26-27'!$C:H,6,FALSE)</f>
        <v>1238</v>
      </c>
      <c r="F35" s="6">
        <f>VLOOKUP(B35,'AY26-27'!$C:I,7,FALSE)</f>
        <v>1943</v>
      </c>
      <c r="G35" s="6">
        <f>IF(VLOOKUP(B35,'AY26-27'!$C:J,8,FALSE)="N/A","Not Eligible for GA Waiver",VLOOKUP(B35,'AY26-27'!$C:J,8,FALSE))</f>
        <v>1173</v>
      </c>
      <c r="H35" s="6" t="str">
        <f>VLOOKUP(B35,'AY26-27'!$C:K,9,FALSE)</f>
        <v>Yes</v>
      </c>
      <c r="I35" s="41" t="str">
        <f>VLOOKUP(B35,'AY26-27'!C:M,11,FALSE)</f>
        <v>Yes</v>
      </c>
    </row>
    <row r="38" spans="2:9" ht="45.75" x14ac:dyDescent="0.3">
      <c r="B38" s="16" t="s">
        <v>514</v>
      </c>
      <c r="C38" s="37" t="s">
        <v>521</v>
      </c>
      <c r="D38" s="37" t="s">
        <v>522</v>
      </c>
      <c r="E38" s="37" t="s">
        <v>523</v>
      </c>
      <c r="F38" s="37" t="s">
        <v>524</v>
      </c>
      <c r="G38" s="37" t="s">
        <v>528</v>
      </c>
      <c r="H38" s="37" t="s">
        <v>532</v>
      </c>
      <c r="I38" s="34" t="s">
        <v>1546</v>
      </c>
    </row>
    <row r="39" spans="2:9" x14ac:dyDescent="0.25">
      <c r="B39" s="4" t="s">
        <v>323</v>
      </c>
      <c r="C39" s="2">
        <f>VLOOKUP(B39,'AY26-27'!C:F,4,FALSE)</f>
        <v>1084</v>
      </c>
      <c r="D39" s="2">
        <f>VLOOKUP(B39,'AY26-27'!$C:G,5,FALSE)</f>
        <v>2302</v>
      </c>
      <c r="E39" s="2">
        <f>VLOOKUP(B39,'AY26-27'!$C:H,6,FALSE)</f>
        <v>1238</v>
      </c>
      <c r="F39" s="2">
        <f>VLOOKUP(B39,'AY26-27'!$C:I,7,FALSE)</f>
        <v>1943</v>
      </c>
      <c r="G39" s="2">
        <f>IF(VLOOKUP(B39,'AY26-27'!$C:J,8,FALSE)="N/A","Not Eligible for GA Waiver",VLOOKUP(B39,'AY26-27'!$C:J,8,FALSE))</f>
        <v>1173</v>
      </c>
      <c r="H39" s="2" t="str">
        <f>VLOOKUP(B39,'AY26-27'!$C:K,9,FALSE)</f>
        <v>Yes</v>
      </c>
      <c r="I39" s="42" t="str">
        <f>VLOOKUP(B39,'AY26-27'!C:M,11,FALSE)</f>
        <v>Yes</v>
      </c>
    </row>
    <row r="40" spans="2:9" x14ac:dyDescent="0.25">
      <c r="B40" s="5" t="s">
        <v>331</v>
      </c>
      <c r="C40" s="6">
        <f>VLOOKUP(B40,'AY26-27'!C:F,4,FALSE)</f>
        <v>1084</v>
      </c>
      <c r="D40" s="6">
        <f>VLOOKUP(B40,'AY26-27'!$C:G,5,FALSE)</f>
        <v>2302</v>
      </c>
      <c r="E40" s="6">
        <f>VLOOKUP(B40,'AY26-27'!$C:H,6,FALSE)</f>
        <v>1238</v>
      </c>
      <c r="F40" s="6">
        <f>VLOOKUP(B40,'AY26-27'!$C:I,7,FALSE)</f>
        <v>1943</v>
      </c>
      <c r="G40" s="6">
        <f>IF(VLOOKUP(B40,'AY26-27'!$C:J,8,FALSE)="N/A","Not Eligible for GA Waiver",VLOOKUP(B40,'AY26-27'!$C:J,8,FALSE))</f>
        <v>1173</v>
      </c>
      <c r="H40" s="6" t="str">
        <f>VLOOKUP(B40,'AY26-27'!$C:K,9,FALSE)</f>
        <v>Yes</v>
      </c>
      <c r="I40" s="41" t="str">
        <f>VLOOKUP(B40,'AY26-27'!C:M,11,FALSE)</f>
        <v>Yes</v>
      </c>
    </row>
    <row r="43" spans="2:9" ht="45.75" x14ac:dyDescent="0.3">
      <c r="B43" s="16" t="s">
        <v>9</v>
      </c>
      <c r="C43" s="37" t="s">
        <v>521</v>
      </c>
      <c r="D43" s="37" t="s">
        <v>522</v>
      </c>
      <c r="E43" s="37" t="s">
        <v>523</v>
      </c>
      <c r="F43" s="37" t="s">
        <v>524</v>
      </c>
      <c r="G43" s="37" t="s">
        <v>528</v>
      </c>
      <c r="H43" s="37" t="s">
        <v>532</v>
      </c>
      <c r="I43" s="34" t="s">
        <v>1546</v>
      </c>
    </row>
    <row r="44" spans="2:9" x14ac:dyDescent="0.25">
      <c r="B44" s="4" t="s">
        <v>64</v>
      </c>
      <c r="C44" s="2">
        <f>VLOOKUP(B44,'AY26-27'!C:F,4,FALSE)</f>
        <v>1084</v>
      </c>
      <c r="D44" s="2">
        <f>VLOOKUP(B44,'AY26-27'!$C:G,5,FALSE)</f>
        <v>2302</v>
      </c>
      <c r="E44" s="2">
        <f>VLOOKUP(B44,'AY26-27'!$C:H,6,FALSE)</f>
        <v>1238</v>
      </c>
      <c r="F44" s="2">
        <f>VLOOKUP(B44,'AY26-27'!$C:I,7,FALSE)</f>
        <v>1943</v>
      </c>
      <c r="G44" s="2">
        <f>IF(VLOOKUP(B44,'AY26-27'!$C:J,8,FALSE)="N/A","Not Eligible for GA Waiver",VLOOKUP(B44,'AY26-27'!$C:J,8,FALSE))</f>
        <v>1173</v>
      </c>
      <c r="H44" s="2" t="str">
        <f>VLOOKUP(B44,'AY26-27'!$C:K,9,FALSE)</f>
        <v>Yes</v>
      </c>
      <c r="I44" s="42" t="str">
        <f>VLOOKUP(B44,'AY26-27'!C:M,11,FALSE)</f>
        <v>Yes</v>
      </c>
    </row>
    <row r="45" spans="2:9" x14ac:dyDescent="0.25">
      <c r="B45" s="4" t="s">
        <v>231</v>
      </c>
      <c r="C45" s="2">
        <f>VLOOKUP(B45,'AY26-27'!C:F,4,FALSE)</f>
        <v>1084</v>
      </c>
      <c r="D45" s="2">
        <f>VLOOKUP(B45,'AY26-27'!$C:G,5,FALSE)</f>
        <v>2302</v>
      </c>
      <c r="E45" s="2">
        <f>VLOOKUP(B45,'AY26-27'!$C:H,6,FALSE)</f>
        <v>1238</v>
      </c>
      <c r="F45" s="2">
        <f>VLOOKUP(B45,'AY26-27'!$C:I,7,FALSE)</f>
        <v>1943</v>
      </c>
      <c r="G45" s="2">
        <f>IF(VLOOKUP(B45,'AY26-27'!$C:J,8,FALSE)="N/A","Not Eligible for GA Waiver",VLOOKUP(B45,'AY26-27'!$C:J,8,FALSE))</f>
        <v>1173</v>
      </c>
      <c r="H45" s="2" t="str">
        <f>VLOOKUP(B45,'AY26-27'!$C:K,9,FALSE)</f>
        <v>Yes</v>
      </c>
      <c r="I45" s="42" t="str">
        <f>VLOOKUP(B45,'AY26-27'!C:M,11,FALSE)</f>
        <v>Yes</v>
      </c>
    </row>
    <row r="46" spans="2:9" x14ac:dyDescent="0.25">
      <c r="B46" s="4" t="s">
        <v>268</v>
      </c>
      <c r="C46" s="2">
        <f>VLOOKUP(B46,'AY26-27'!C:F,4,FALSE)</f>
        <v>1084</v>
      </c>
      <c r="D46" s="2">
        <f>VLOOKUP(B46,'AY26-27'!$C:G,5,FALSE)</f>
        <v>2302</v>
      </c>
      <c r="E46" s="2">
        <f>VLOOKUP(B46,'AY26-27'!$C:H,6,FALSE)</f>
        <v>1238</v>
      </c>
      <c r="F46" s="2">
        <f>VLOOKUP(B46,'AY26-27'!$C:I,7,FALSE)</f>
        <v>1943</v>
      </c>
      <c r="G46" s="2">
        <f>IF(VLOOKUP(B46,'AY26-27'!$C:J,8,FALSE)="N/A","Not Eligible for GA Waiver",VLOOKUP(B46,'AY26-27'!$C:J,8,FALSE))</f>
        <v>1173</v>
      </c>
      <c r="H46" s="2" t="str">
        <f>VLOOKUP(B46,'AY26-27'!$C:K,9,FALSE)</f>
        <v>Yes</v>
      </c>
      <c r="I46" s="42" t="str">
        <f>VLOOKUP(B46,'AY26-27'!C:M,11,FALSE)</f>
        <v>Yes</v>
      </c>
    </row>
    <row r="47" spans="2:9" ht="30" x14ac:dyDescent="0.25">
      <c r="B47" s="4" t="s">
        <v>346</v>
      </c>
      <c r="C47" s="2">
        <f>VLOOKUP(B47,'AY26-27'!C:F,4,FALSE)</f>
        <v>1200</v>
      </c>
      <c r="D47" s="2">
        <f>VLOOKUP(B47,'AY26-27'!$C:G,5,FALSE)</f>
        <v>1200</v>
      </c>
      <c r="E47" s="2">
        <f>VLOOKUP(B47,'AY26-27'!$C:H,6,FALSE)</f>
        <v>0</v>
      </c>
      <c r="F47" s="2">
        <f>VLOOKUP(B47,'AY26-27'!$C:I,7,FALSE)</f>
        <v>0</v>
      </c>
      <c r="G47" s="2" t="str">
        <f>IF(VLOOKUP(B47,'AY26-27'!$C:J,8,FALSE)="N/A","Not Eligible for GA Waiver",VLOOKUP(B47,'AY26-27'!$C:J,8,FALSE))</f>
        <v>Not Eligible for GA Waiver</v>
      </c>
      <c r="H47" s="2" t="str">
        <f>VLOOKUP(B47,'AY26-27'!$C:K,9,FALSE)</f>
        <v>No</v>
      </c>
      <c r="I47" s="42" t="str">
        <f>VLOOKUP(B47,'AY26-27'!C:M,11,FALSE)</f>
        <v>Yes - Waiver Amount Capped at Grad In-State Full-time Tuition Rate</v>
      </c>
    </row>
    <row r="48" spans="2:9" x14ac:dyDescent="0.25">
      <c r="B48" s="4" t="s">
        <v>350</v>
      </c>
      <c r="C48" s="2">
        <f>VLOOKUP(B48,'AY26-27'!C:F,4,FALSE)</f>
        <v>1084</v>
      </c>
      <c r="D48" s="2">
        <f>VLOOKUP(B48,'AY26-27'!$C:G,5,FALSE)</f>
        <v>2302</v>
      </c>
      <c r="E48" s="2">
        <f>VLOOKUP(B48,'AY26-27'!$C:H,6,FALSE)</f>
        <v>1238</v>
      </c>
      <c r="F48" s="2">
        <f>VLOOKUP(B48,'AY26-27'!$C:I,7,FALSE)</f>
        <v>1943</v>
      </c>
      <c r="G48" s="2">
        <f>IF(VLOOKUP(B48,'AY26-27'!$C:J,8,FALSE)="N/A","Not Eligible for GA Waiver",VLOOKUP(B48,'AY26-27'!$C:J,8,FALSE))</f>
        <v>1173</v>
      </c>
      <c r="H48" s="2" t="str">
        <f>VLOOKUP(B48,'AY26-27'!$C:K,9,FALSE)</f>
        <v>Yes</v>
      </c>
      <c r="I48" s="42" t="str">
        <f>VLOOKUP(B48,'AY26-27'!C:M,11,FALSE)</f>
        <v>Yes</v>
      </c>
    </row>
    <row r="49" spans="2:9" x14ac:dyDescent="0.25">
      <c r="B49" s="4" t="s">
        <v>375</v>
      </c>
      <c r="C49" s="2">
        <f>VLOOKUP(B49,'AY26-27'!C:F,4,FALSE)</f>
        <v>1084</v>
      </c>
      <c r="D49" s="2">
        <f>VLOOKUP(B49,'AY26-27'!$C:G,5,FALSE)</f>
        <v>2302</v>
      </c>
      <c r="E49" s="2">
        <f>VLOOKUP(B49,'AY26-27'!$C:H,6,FALSE)</f>
        <v>1238</v>
      </c>
      <c r="F49" s="2">
        <f>VLOOKUP(B49,'AY26-27'!$C:I,7,FALSE)</f>
        <v>1943</v>
      </c>
      <c r="G49" s="2">
        <f>IF(VLOOKUP(B49,'AY26-27'!$C:J,8,FALSE)="N/A","Not Eligible for GA Waiver",VLOOKUP(B49,'AY26-27'!$C:J,8,FALSE))</f>
        <v>1173</v>
      </c>
      <c r="H49" s="2" t="str">
        <f>VLOOKUP(B49,'AY26-27'!$C:K,9,FALSE)</f>
        <v>Yes</v>
      </c>
      <c r="I49" s="42" t="str">
        <f>VLOOKUP(B49,'AY26-27'!C:M,11,FALSE)</f>
        <v>Yes</v>
      </c>
    </row>
    <row r="50" spans="2:9" x14ac:dyDescent="0.25">
      <c r="B50" s="4" t="s">
        <v>381</v>
      </c>
      <c r="C50" s="2">
        <f>VLOOKUP(B50,'AY26-27'!C:F,4,FALSE)</f>
        <v>1084</v>
      </c>
      <c r="D50" s="2">
        <f>VLOOKUP(B50,'AY26-27'!$C:G,5,FALSE)</f>
        <v>2302</v>
      </c>
      <c r="E50" s="2">
        <f>VLOOKUP(B50,'AY26-27'!$C:H,6,FALSE)</f>
        <v>1238</v>
      </c>
      <c r="F50" s="2">
        <f>VLOOKUP(B50,'AY26-27'!$C:I,7,FALSE)</f>
        <v>1943</v>
      </c>
      <c r="G50" s="2">
        <f>IF(VLOOKUP(B50,'AY26-27'!$C:J,8,FALSE)="N/A","Not Eligible for GA Waiver",VLOOKUP(B50,'AY26-27'!$C:J,8,FALSE))</f>
        <v>1173</v>
      </c>
      <c r="H50" s="2" t="str">
        <f>VLOOKUP(B50,'AY26-27'!$C:K,9,FALSE)</f>
        <v>Yes</v>
      </c>
      <c r="I50" s="42" t="str">
        <f>VLOOKUP(B50,'AY26-27'!C:M,11,FALSE)</f>
        <v>Yes</v>
      </c>
    </row>
    <row r="51" spans="2:9" x14ac:dyDescent="0.25">
      <c r="B51" s="4" t="s">
        <v>387</v>
      </c>
      <c r="C51" s="2">
        <f>VLOOKUP(B51,'AY26-27'!C:F,4,FALSE)</f>
        <v>1388</v>
      </c>
      <c r="D51" s="2">
        <f>VLOOKUP(B51,'AY26-27'!$C:G,5,FALSE)</f>
        <v>2606</v>
      </c>
      <c r="E51" s="2">
        <f>VLOOKUP(B51,'AY26-27'!$C:H,6,FALSE)</f>
        <v>1238</v>
      </c>
      <c r="F51" s="2">
        <f>VLOOKUP(B51,'AY26-27'!$C:I,7,FALSE)</f>
        <v>1943</v>
      </c>
      <c r="G51" s="2">
        <f>IF(VLOOKUP(B51,'AY26-27'!$C:J,8,FALSE)="N/A","Not Eligible for GA Waiver",VLOOKUP(B51,'AY26-27'!$C:J,8,FALSE))</f>
        <v>1173</v>
      </c>
      <c r="H51" s="2" t="str">
        <f>VLOOKUP(B51,'AY26-27'!$C:K,9,FALSE)</f>
        <v>Yes</v>
      </c>
      <c r="I51" s="42" t="str">
        <f>VLOOKUP(B51,'AY26-27'!C:M,11,FALSE)</f>
        <v>Yes</v>
      </c>
    </row>
    <row r="52" spans="2:9" x14ac:dyDescent="0.25">
      <c r="B52" s="4" t="s">
        <v>436</v>
      </c>
      <c r="C52" s="2">
        <f>VLOOKUP(B52,'AY26-27'!C:F,4,FALSE)</f>
        <v>1084</v>
      </c>
      <c r="D52" s="2">
        <f>VLOOKUP(B52,'AY26-27'!$C:G,5,FALSE)</f>
        <v>2302</v>
      </c>
      <c r="E52" s="2">
        <f>VLOOKUP(B52,'AY26-27'!$C:H,6,FALSE)</f>
        <v>1238</v>
      </c>
      <c r="F52" s="2">
        <f>VLOOKUP(B52,'AY26-27'!$C:I,7,FALSE)</f>
        <v>1943</v>
      </c>
      <c r="G52" s="2">
        <f>IF(VLOOKUP(B52,'AY26-27'!$C:J,8,FALSE)="N/A","Not Eligible for GA Waiver",VLOOKUP(B52,'AY26-27'!$C:J,8,FALSE))</f>
        <v>1173</v>
      </c>
      <c r="H52" s="2" t="str">
        <f>VLOOKUP(B52,'AY26-27'!$C:K,9,FALSE)</f>
        <v>Yes</v>
      </c>
      <c r="I52" s="42" t="str">
        <f>VLOOKUP(B52,'AY26-27'!C:M,11,FALSE)</f>
        <v>Yes</v>
      </c>
    </row>
    <row r="53" spans="2:9" x14ac:dyDescent="0.25">
      <c r="B53" s="4" t="s">
        <v>469</v>
      </c>
      <c r="C53" s="2">
        <f>VLOOKUP(B53,'AY26-27'!C:F,4,FALSE)</f>
        <v>1084</v>
      </c>
      <c r="D53" s="2">
        <f>VLOOKUP(B53,'AY26-27'!$C:G,5,FALSE)</f>
        <v>2302</v>
      </c>
      <c r="E53" s="2">
        <f>VLOOKUP(B53,'AY26-27'!$C:H,6,FALSE)</f>
        <v>1238</v>
      </c>
      <c r="F53" s="2">
        <f>VLOOKUP(B53,'AY26-27'!$C:I,7,FALSE)</f>
        <v>1943</v>
      </c>
      <c r="G53" s="2">
        <f>IF(VLOOKUP(B53,'AY26-27'!$C:J,8,FALSE)="N/A","Not Eligible for GA Waiver",VLOOKUP(B53,'AY26-27'!$C:J,8,FALSE))</f>
        <v>1173</v>
      </c>
      <c r="H53" s="2" t="str">
        <f>VLOOKUP(B53,'AY26-27'!$C:K,9,FALSE)</f>
        <v>Yes</v>
      </c>
      <c r="I53" s="42" t="str">
        <f>VLOOKUP(B53,'AY26-27'!C:M,11,FALSE)</f>
        <v>Yes</v>
      </c>
    </row>
    <row r="54" spans="2:9" x14ac:dyDescent="0.25">
      <c r="B54" s="4" t="s">
        <v>473</v>
      </c>
      <c r="C54" s="2">
        <f>VLOOKUP(B54,'AY26-27'!C:F,4,FALSE)</f>
        <v>1084</v>
      </c>
      <c r="D54" s="2">
        <f>VLOOKUP(B54,'AY26-27'!$C:G,5,FALSE)</f>
        <v>2302</v>
      </c>
      <c r="E54" s="2">
        <f>VLOOKUP(B54,'AY26-27'!$C:H,6,FALSE)</f>
        <v>1238</v>
      </c>
      <c r="F54" s="2">
        <f>VLOOKUP(B54,'AY26-27'!$C:I,7,FALSE)</f>
        <v>1943</v>
      </c>
      <c r="G54" s="2">
        <f>IF(VLOOKUP(B54,'AY26-27'!$C:J,8,FALSE)="N/A","Not Eligible for GA Waiver",VLOOKUP(B54,'AY26-27'!$C:J,8,FALSE))</f>
        <v>1173</v>
      </c>
      <c r="H54" s="2" t="str">
        <f>VLOOKUP(B54,'AY26-27'!$C:K,9,FALSE)</f>
        <v>Yes</v>
      </c>
      <c r="I54" s="42" t="str">
        <f>VLOOKUP(B54,'AY26-27'!C:M,11,FALSE)</f>
        <v>Yes</v>
      </c>
    </row>
    <row r="55" spans="2:9" x14ac:dyDescent="0.25">
      <c r="B55" s="5" t="s">
        <v>492</v>
      </c>
      <c r="C55" s="6">
        <f>VLOOKUP(B55,'AY26-27'!C:F,4,FALSE)</f>
        <v>1084</v>
      </c>
      <c r="D55" s="6">
        <f>VLOOKUP(B55,'AY26-27'!$C:G,5,FALSE)</f>
        <v>2302</v>
      </c>
      <c r="E55" s="6">
        <f>VLOOKUP(B55,'AY26-27'!$C:H,6,FALSE)</f>
        <v>1238</v>
      </c>
      <c r="F55" s="6">
        <f>VLOOKUP(B55,'AY26-27'!$C:I,7,FALSE)</f>
        <v>1943</v>
      </c>
      <c r="G55" s="6">
        <f>IF(VLOOKUP(B55,'AY26-27'!$C:J,8,FALSE)="N/A","Not Eligible for GA Waiver",VLOOKUP(B55,'AY26-27'!$C:J,8,FALSE))</f>
        <v>1173</v>
      </c>
      <c r="H55" s="6" t="str">
        <f>VLOOKUP(B55,'AY26-27'!$C:K,9,FALSE)</f>
        <v>Yes</v>
      </c>
      <c r="I55" s="41" t="str">
        <f>VLOOKUP(B55,'AY26-27'!C:M,11,FALSE)</f>
        <v>Yes</v>
      </c>
    </row>
    <row r="58" spans="2:9" ht="45.75" x14ac:dyDescent="0.3">
      <c r="B58" s="16" t="s">
        <v>130</v>
      </c>
      <c r="C58" s="37" t="s">
        <v>521</v>
      </c>
      <c r="D58" s="37" t="s">
        <v>522</v>
      </c>
      <c r="E58" s="37" t="s">
        <v>523</v>
      </c>
      <c r="F58" s="37" t="s">
        <v>524</v>
      </c>
      <c r="G58" s="37" t="s">
        <v>528</v>
      </c>
      <c r="H58" s="37" t="s">
        <v>532</v>
      </c>
      <c r="I58" s="34" t="s">
        <v>1546</v>
      </c>
    </row>
    <row r="59" spans="2:9" x14ac:dyDescent="0.25">
      <c r="B59" s="4" t="s">
        <v>179</v>
      </c>
      <c r="C59" s="2">
        <f>VLOOKUP(B59,'AY26-27'!C:F,4,FALSE)</f>
        <v>1084</v>
      </c>
      <c r="D59" s="2">
        <f>VLOOKUP(B59,'AY26-27'!$C:G,5,FALSE)</f>
        <v>2302</v>
      </c>
      <c r="E59" s="2">
        <f>VLOOKUP(B59,'AY26-27'!$C:H,6,FALSE)</f>
        <v>1238</v>
      </c>
      <c r="F59" s="2">
        <f>VLOOKUP(B59,'AY26-27'!$C:I,7,FALSE)</f>
        <v>1943</v>
      </c>
      <c r="G59" s="2">
        <f>IF(VLOOKUP(B59,'AY26-27'!$C:J,8,FALSE)="N/A","Not Eligible for GA Waiver",VLOOKUP(B59,'AY26-27'!$C:J,8,FALSE))</f>
        <v>1173</v>
      </c>
      <c r="H59" s="2" t="str">
        <f>VLOOKUP(B59,'AY26-27'!$C:K,9,FALSE)</f>
        <v>Yes</v>
      </c>
      <c r="I59" s="42" t="str">
        <f>VLOOKUP(B59,'AY26-27'!C:M,11,FALSE)</f>
        <v>Yes</v>
      </c>
    </row>
    <row r="60" spans="2:9" x14ac:dyDescent="0.25">
      <c r="B60" s="4" t="s">
        <v>240</v>
      </c>
      <c r="C60" s="2">
        <f>VLOOKUP(B60,'AY26-27'!C:F,4,FALSE)</f>
        <v>1084</v>
      </c>
      <c r="D60" s="2">
        <f>VLOOKUP(B60,'AY26-27'!$C:G,5,FALSE)</f>
        <v>2302</v>
      </c>
      <c r="E60" s="2">
        <f>VLOOKUP(B60,'AY26-27'!$C:H,6,FALSE)</f>
        <v>1238</v>
      </c>
      <c r="F60" s="2">
        <f>VLOOKUP(B60,'AY26-27'!$C:I,7,FALSE)</f>
        <v>1943</v>
      </c>
      <c r="G60" s="2">
        <f>IF(VLOOKUP(B60,'AY26-27'!$C:J,8,FALSE)="N/A","Not Eligible for GA Waiver",VLOOKUP(B60,'AY26-27'!$C:J,8,FALSE))</f>
        <v>1173</v>
      </c>
      <c r="H60" s="2" t="str">
        <f>VLOOKUP(B60,'AY26-27'!$C:K,9,FALSE)</f>
        <v>Yes</v>
      </c>
      <c r="I60" s="42" t="str">
        <f>VLOOKUP(B60,'AY26-27'!C:M,11,FALSE)</f>
        <v>Yes</v>
      </c>
    </row>
    <row r="61" spans="2:9" x14ac:dyDescent="0.25">
      <c r="B61" s="4" t="s">
        <v>257</v>
      </c>
      <c r="C61" s="2">
        <f>VLOOKUP(B61,'AY26-27'!C:F,4,FALSE)</f>
        <v>1084</v>
      </c>
      <c r="D61" s="2">
        <f>VLOOKUP(B61,'AY26-27'!$C:G,5,FALSE)</f>
        <v>2302</v>
      </c>
      <c r="E61" s="2">
        <f>VLOOKUP(B61,'AY26-27'!$C:H,6,FALSE)</f>
        <v>1238</v>
      </c>
      <c r="F61" s="2">
        <f>VLOOKUP(B61,'AY26-27'!$C:I,7,FALSE)</f>
        <v>1943</v>
      </c>
      <c r="G61" s="2">
        <f>IF(VLOOKUP(B61,'AY26-27'!$C:J,8,FALSE)="N/A","Not Eligible for GA Waiver",VLOOKUP(B61,'AY26-27'!$C:J,8,FALSE))</f>
        <v>1173</v>
      </c>
      <c r="H61" s="2" t="str">
        <f>VLOOKUP(B61,'AY26-27'!$C:K,9,FALSE)</f>
        <v>Yes</v>
      </c>
      <c r="I61" s="42" t="str">
        <f>VLOOKUP(B61,'AY26-27'!C:M,11,FALSE)</f>
        <v>Yes</v>
      </c>
    </row>
    <row r="62" spans="2:9" x14ac:dyDescent="0.25">
      <c r="B62" s="4" t="s">
        <v>282</v>
      </c>
      <c r="C62" s="2">
        <f>VLOOKUP(B62,'AY26-27'!C:F,4,FALSE)</f>
        <v>1084</v>
      </c>
      <c r="D62" s="2">
        <f>VLOOKUP(B62,'AY26-27'!$C:G,5,FALSE)</f>
        <v>2302</v>
      </c>
      <c r="E62" s="2">
        <f>VLOOKUP(B62,'AY26-27'!$C:H,6,FALSE)</f>
        <v>1238</v>
      </c>
      <c r="F62" s="2">
        <f>VLOOKUP(B62,'AY26-27'!$C:I,7,FALSE)</f>
        <v>1943</v>
      </c>
      <c r="G62" s="2">
        <f>IF(VLOOKUP(B62,'AY26-27'!$C:J,8,FALSE)="N/A","Not Eligible for GA Waiver",VLOOKUP(B62,'AY26-27'!$C:J,8,FALSE))</f>
        <v>1173</v>
      </c>
      <c r="H62" s="2" t="str">
        <f>VLOOKUP(B62,'AY26-27'!$C:K,9,FALSE)</f>
        <v>Yes</v>
      </c>
      <c r="I62" s="42" t="str">
        <f>VLOOKUP(B62,'AY26-27'!C:M,11,FALSE)</f>
        <v>Yes</v>
      </c>
    </row>
    <row r="63" spans="2:9" x14ac:dyDescent="0.25">
      <c r="B63" s="4" t="s">
        <v>291</v>
      </c>
      <c r="C63" s="2">
        <f>VLOOKUP(B63,'AY26-27'!C:F,4,FALSE)</f>
        <v>1084</v>
      </c>
      <c r="D63" s="2">
        <f>VLOOKUP(B63,'AY26-27'!$C:G,5,FALSE)</f>
        <v>2302</v>
      </c>
      <c r="E63" s="2">
        <f>VLOOKUP(B63,'AY26-27'!$C:H,6,FALSE)</f>
        <v>1238</v>
      </c>
      <c r="F63" s="2">
        <f>VLOOKUP(B63,'AY26-27'!$C:I,7,FALSE)</f>
        <v>1943</v>
      </c>
      <c r="G63" s="2">
        <f>IF(VLOOKUP(B63,'AY26-27'!$C:J,8,FALSE)="N/A","Not Eligible for GA Waiver",VLOOKUP(B63,'AY26-27'!$C:J,8,FALSE))</f>
        <v>1173</v>
      </c>
      <c r="H63" s="2" t="str">
        <f>VLOOKUP(B63,'AY26-27'!$C:K,9,FALSE)</f>
        <v>Yes</v>
      </c>
      <c r="I63" s="42" t="str">
        <f>VLOOKUP(B63,'AY26-27'!C:M,11,FALSE)</f>
        <v>Yes</v>
      </c>
    </row>
    <row r="64" spans="2:9" x14ac:dyDescent="0.25">
      <c r="B64" s="5" t="s">
        <v>385</v>
      </c>
      <c r="C64" s="6">
        <f>VLOOKUP(B64,'AY26-27'!C:F,4,FALSE)</f>
        <v>1084</v>
      </c>
      <c r="D64" s="6">
        <f>VLOOKUP(B64,'AY26-27'!$C:G,5,FALSE)</f>
        <v>2302</v>
      </c>
      <c r="E64" s="6">
        <f>VLOOKUP(B64,'AY26-27'!$C:H,6,FALSE)</f>
        <v>1238</v>
      </c>
      <c r="F64" s="6">
        <f>VLOOKUP(B64,'AY26-27'!$C:I,7,FALSE)</f>
        <v>1943</v>
      </c>
      <c r="G64" s="6">
        <f>IF(VLOOKUP(B64,'AY26-27'!$C:J,8,FALSE)="N/A","Not Eligible for GA Waiver",VLOOKUP(B64,'AY26-27'!$C:J,8,FALSE))</f>
        <v>1173</v>
      </c>
      <c r="H64" s="6" t="str">
        <f>VLOOKUP(B64,'AY26-27'!$C:K,9,FALSE)</f>
        <v>Yes</v>
      </c>
      <c r="I64" s="41" t="str">
        <f>VLOOKUP(B64,'AY26-27'!C:M,11,FALSE)</f>
        <v>Yes</v>
      </c>
    </row>
    <row r="67" spans="2:9" ht="45.75" x14ac:dyDescent="0.3">
      <c r="B67" s="16" t="s">
        <v>40</v>
      </c>
      <c r="C67" s="37" t="s">
        <v>521</v>
      </c>
      <c r="D67" s="37" t="s">
        <v>522</v>
      </c>
      <c r="E67" s="37" t="s">
        <v>523</v>
      </c>
      <c r="F67" s="37" t="s">
        <v>524</v>
      </c>
      <c r="G67" s="37" t="s">
        <v>528</v>
      </c>
      <c r="H67" s="37" t="s">
        <v>532</v>
      </c>
      <c r="I67" s="34" t="s">
        <v>1546</v>
      </c>
    </row>
    <row r="68" spans="2:9" x14ac:dyDescent="0.25">
      <c r="B68" s="4" t="s">
        <v>60</v>
      </c>
      <c r="C68" s="2">
        <f>VLOOKUP(B68,'AY26-27'!C:F,4,FALSE)</f>
        <v>1084</v>
      </c>
      <c r="D68" s="2">
        <f>VLOOKUP(B68,'AY26-27'!$C:G,5,FALSE)</f>
        <v>2302</v>
      </c>
      <c r="E68" s="2">
        <f>VLOOKUP(B68,'AY26-27'!$C:H,6,FALSE)</f>
        <v>1238</v>
      </c>
      <c r="F68" s="2">
        <f>VLOOKUP(B68,'AY26-27'!$C:I,7,FALSE)</f>
        <v>1943</v>
      </c>
      <c r="G68" s="2">
        <f>IF(VLOOKUP(B68,'AY26-27'!$C:J,8,FALSE)="N/A","Not Eligible for GA Waiver",VLOOKUP(B68,'AY26-27'!$C:J,8,FALSE))</f>
        <v>1173</v>
      </c>
      <c r="H68" s="2" t="str">
        <f>VLOOKUP(B68,'AY26-27'!$C:K,9,FALSE)</f>
        <v>Yes</v>
      </c>
      <c r="I68" s="42" t="str">
        <f>VLOOKUP(B68,'AY26-27'!C:M,11,FALSE)</f>
        <v>Yes</v>
      </c>
    </row>
    <row r="69" spans="2:9" x14ac:dyDescent="0.25">
      <c r="B69" s="4" t="s">
        <v>64</v>
      </c>
      <c r="C69" s="2">
        <f>VLOOKUP(B69,'AY26-27'!C:F,4,FALSE)</f>
        <v>1084</v>
      </c>
      <c r="D69" s="2">
        <f>VLOOKUP(B69,'AY26-27'!$C:G,5,FALSE)</f>
        <v>2302</v>
      </c>
      <c r="E69" s="2">
        <f>VLOOKUP(B69,'AY26-27'!$C:H,6,FALSE)</f>
        <v>1238</v>
      </c>
      <c r="F69" s="2">
        <f>VLOOKUP(B69,'AY26-27'!$C:I,7,FALSE)</f>
        <v>1943</v>
      </c>
      <c r="G69" s="2">
        <f>IF(VLOOKUP(B69,'AY26-27'!$C:J,8,FALSE)="N/A","Not Eligible for GA Waiver",VLOOKUP(B69,'AY26-27'!$C:J,8,FALSE))</f>
        <v>1173</v>
      </c>
      <c r="H69" s="2" t="str">
        <f>VLOOKUP(B69,'AY26-27'!$C:K,9,FALSE)</f>
        <v>Yes</v>
      </c>
      <c r="I69" s="42" t="str">
        <f>VLOOKUP(B69,'AY26-27'!C:M,11,FALSE)</f>
        <v>Yes</v>
      </c>
    </row>
    <row r="70" spans="2:9" x14ac:dyDescent="0.25">
      <c r="B70" s="4" t="s">
        <v>85</v>
      </c>
      <c r="C70" s="2">
        <f>VLOOKUP(B70,'AY26-27'!C:F,4,FALSE)</f>
        <v>1084</v>
      </c>
      <c r="D70" s="2">
        <f>VLOOKUP(B70,'AY26-27'!$C:G,5,FALSE)</f>
        <v>2302</v>
      </c>
      <c r="E70" s="2">
        <f>VLOOKUP(B70,'AY26-27'!$C:H,6,FALSE)</f>
        <v>1238</v>
      </c>
      <c r="F70" s="2">
        <f>VLOOKUP(B70,'AY26-27'!$C:I,7,FALSE)</f>
        <v>1943</v>
      </c>
      <c r="G70" s="2">
        <f>IF(VLOOKUP(B70,'AY26-27'!$C:J,8,FALSE)="N/A","Not Eligible for GA Waiver",VLOOKUP(B70,'AY26-27'!$C:J,8,FALSE))</f>
        <v>1173</v>
      </c>
      <c r="H70" s="2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89</v>
      </c>
      <c r="C71" s="2">
        <f>VLOOKUP(B71,'AY26-27'!C:F,4,FALSE)</f>
        <v>1084</v>
      </c>
      <c r="D71" s="2">
        <f>VLOOKUP(B71,'AY26-27'!$C:G,5,FALSE)</f>
        <v>2302</v>
      </c>
      <c r="E71" s="2">
        <f>VLOOKUP(B71,'AY26-27'!$C:H,6,FALSE)</f>
        <v>1238</v>
      </c>
      <c r="F71" s="2">
        <f>VLOOKUP(B71,'AY26-27'!$C:I,7,FALSE)</f>
        <v>1943</v>
      </c>
      <c r="G71" s="2">
        <f>IF(VLOOKUP(B71,'AY26-27'!$C:J,8,FALSE)="N/A","Not Eligible for GA Waiver",VLOOKUP(B71,'AY26-27'!$C:J,8,FALSE))</f>
        <v>1173</v>
      </c>
      <c r="H71" s="2" t="str">
        <f>VLOOKUP(B71,'AY26-27'!$C:K,9,FALSE)</f>
        <v>Yes</v>
      </c>
      <c r="I71" s="42" t="str">
        <f>VLOOKUP(B71,'AY26-27'!C:M,11,FALSE)</f>
        <v>Yes</v>
      </c>
    </row>
    <row r="72" spans="2:9" x14ac:dyDescent="0.25">
      <c r="B72" s="4" t="s">
        <v>147</v>
      </c>
      <c r="C72" s="2">
        <f>VLOOKUP(B72,'AY26-27'!C:F,4,FALSE)</f>
        <v>1084</v>
      </c>
      <c r="D72" s="2">
        <f>VLOOKUP(B72,'AY26-27'!$C:G,5,FALSE)</f>
        <v>2302</v>
      </c>
      <c r="E72" s="2">
        <f>VLOOKUP(B72,'AY26-27'!$C:H,6,FALSE)</f>
        <v>1238</v>
      </c>
      <c r="F72" s="2">
        <f>VLOOKUP(B72,'AY26-27'!$C:I,7,FALSE)</f>
        <v>1943</v>
      </c>
      <c r="G72" s="2">
        <f>IF(VLOOKUP(B72,'AY26-27'!$C:J,8,FALSE)="N/A","Not Eligible for GA Waiver",VLOOKUP(B72,'AY26-27'!$C:J,8,FALSE))</f>
        <v>1173</v>
      </c>
      <c r="H72" s="2" t="str">
        <f>VLOOKUP(B72,'AY26-27'!$C:K,9,FALSE)</f>
        <v>Yes</v>
      </c>
      <c r="I72" s="42" t="str">
        <f>VLOOKUP(B72,'AY26-27'!C:M,11,FALSE)</f>
        <v>Yes</v>
      </c>
    </row>
    <row r="73" spans="2:9" x14ac:dyDescent="0.25">
      <c r="B73" s="4" t="s">
        <v>210</v>
      </c>
      <c r="C73" s="2">
        <f>VLOOKUP(B73,'AY26-27'!C:F,4,FALSE)</f>
        <v>1084</v>
      </c>
      <c r="D73" s="2">
        <f>VLOOKUP(B73,'AY26-27'!$C:G,5,FALSE)</f>
        <v>2302</v>
      </c>
      <c r="E73" s="2">
        <f>VLOOKUP(B73,'AY26-27'!$C:H,6,FALSE)</f>
        <v>1238</v>
      </c>
      <c r="F73" s="2">
        <f>VLOOKUP(B73,'AY26-27'!$C:I,7,FALSE)</f>
        <v>1943</v>
      </c>
      <c r="G73" s="2">
        <f>IF(VLOOKUP(B73,'AY26-27'!$C:J,8,FALSE)="N/A","Not Eligible for GA Waiver",VLOOKUP(B73,'AY26-27'!$C:J,8,FALSE))</f>
        <v>1173</v>
      </c>
      <c r="H73" s="2" t="str">
        <f>VLOOKUP(B73,'AY26-27'!$C:K,9,FALSE)</f>
        <v>Yes</v>
      </c>
      <c r="I73" s="42" t="str">
        <f>VLOOKUP(B73,'AY26-27'!C:M,11,FALSE)</f>
        <v>Yes</v>
      </c>
    </row>
    <row r="74" spans="2:9" x14ac:dyDescent="0.25">
      <c r="B74" s="4" t="s">
        <v>214</v>
      </c>
      <c r="C74" s="2">
        <f>VLOOKUP(B74,'AY26-27'!C:F,4,FALSE)</f>
        <v>1084</v>
      </c>
      <c r="D74" s="2">
        <f>VLOOKUP(B74,'AY26-27'!$C:G,5,FALSE)</f>
        <v>2302</v>
      </c>
      <c r="E74" s="2">
        <f>VLOOKUP(B74,'AY26-27'!$C:H,6,FALSE)</f>
        <v>1238</v>
      </c>
      <c r="F74" s="2">
        <f>VLOOKUP(B74,'AY26-27'!$C:I,7,FALSE)</f>
        <v>1943</v>
      </c>
      <c r="G74" s="2">
        <f>IF(VLOOKUP(B74,'AY26-27'!$C:J,8,FALSE)="N/A","Not Eligible for GA Waiver",VLOOKUP(B74,'AY26-27'!$C:J,8,FALSE))</f>
        <v>1173</v>
      </c>
      <c r="H74" s="2" t="str">
        <f>VLOOKUP(B74,'AY26-27'!$C:K,9,FALSE)</f>
        <v>Yes</v>
      </c>
      <c r="I74" s="42" t="str">
        <f>VLOOKUP(B74,'AY26-27'!C:M,11,FALSE)</f>
        <v>Yes</v>
      </c>
    </row>
    <row r="75" spans="2:9" x14ac:dyDescent="0.25">
      <c r="B75" s="4" t="s">
        <v>257</v>
      </c>
      <c r="C75" s="2">
        <f>VLOOKUP(B75,'AY26-27'!C:F,4,FALSE)</f>
        <v>1084</v>
      </c>
      <c r="D75" s="2">
        <f>VLOOKUP(B75,'AY26-27'!$C:G,5,FALSE)</f>
        <v>2302</v>
      </c>
      <c r="E75" s="2">
        <f>VLOOKUP(B75,'AY26-27'!$C:H,6,FALSE)</f>
        <v>1238</v>
      </c>
      <c r="F75" s="2">
        <f>VLOOKUP(B75,'AY26-27'!$C:I,7,FALSE)</f>
        <v>1943</v>
      </c>
      <c r="G75" s="2">
        <f>IF(VLOOKUP(B75,'AY26-27'!$C:J,8,FALSE)="N/A","Not Eligible for GA Waiver",VLOOKUP(B75,'AY26-27'!$C:J,8,FALSE))</f>
        <v>1173</v>
      </c>
      <c r="H75" s="2" t="str">
        <f>VLOOKUP(B75,'AY26-27'!$C:K,9,FALSE)</f>
        <v>Yes</v>
      </c>
      <c r="I75" s="42" t="str">
        <f>VLOOKUP(B75,'AY26-27'!C:M,11,FALSE)</f>
        <v>Yes</v>
      </c>
    </row>
    <row r="76" spans="2:9" x14ac:dyDescent="0.25">
      <c r="B76" s="4" t="s">
        <v>304</v>
      </c>
      <c r="C76" s="2">
        <f>VLOOKUP(B76,'AY26-27'!C:F,4,FALSE)</f>
        <v>1084</v>
      </c>
      <c r="D76" s="2">
        <f>VLOOKUP(B76,'AY26-27'!$C:G,5,FALSE)</f>
        <v>2302</v>
      </c>
      <c r="E76" s="2">
        <f>VLOOKUP(B76,'AY26-27'!$C:H,6,FALSE)</f>
        <v>1238</v>
      </c>
      <c r="F76" s="2">
        <f>VLOOKUP(B76,'AY26-27'!$C:I,7,FALSE)</f>
        <v>1943</v>
      </c>
      <c r="G76" s="2">
        <f>IF(VLOOKUP(B76,'AY26-27'!$C:J,8,FALSE)="N/A","Not Eligible for GA Waiver",VLOOKUP(B76,'AY26-27'!$C:J,8,FALSE))</f>
        <v>1173</v>
      </c>
      <c r="H76" s="2" t="str">
        <f>VLOOKUP(B76,'AY26-27'!$C:K,9,FALSE)</f>
        <v>Yes</v>
      </c>
      <c r="I76" s="42" t="str">
        <f>VLOOKUP(B76,'AY26-27'!C:M,11,FALSE)</f>
        <v>Yes</v>
      </c>
    </row>
    <row r="77" spans="2:9" x14ac:dyDescent="0.25">
      <c r="B77" s="4" t="s">
        <v>308</v>
      </c>
      <c r="C77" s="2">
        <f>VLOOKUP(B77,'AY26-27'!C:F,4,FALSE)</f>
        <v>1084</v>
      </c>
      <c r="D77" s="2">
        <f>VLOOKUP(B77,'AY26-27'!$C:G,5,FALSE)</f>
        <v>2302</v>
      </c>
      <c r="E77" s="2">
        <f>VLOOKUP(B77,'AY26-27'!$C:H,6,FALSE)</f>
        <v>1238</v>
      </c>
      <c r="F77" s="2">
        <f>VLOOKUP(B77,'AY26-27'!$C:I,7,FALSE)</f>
        <v>1943</v>
      </c>
      <c r="G77" s="2">
        <f>IF(VLOOKUP(B77,'AY26-27'!$C:J,8,FALSE)="N/A","Not Eligible for GA Waiver",VLOOKUP(B77,'AY26-27'!$C:J,8,FALSE))</f>
        <v>1173</v>
      </c>
      <c r="H77" s="2" t="str">
        <f>VLOOKUP(B77,'AY26-27'!$C:K,9,FALSE)</f>
        <v>Yes</v>
      </c>
      <c r="I77" s="42" t="str">
        <f>VLOOKUP(B77,'AY26-27'!C:M,11,FALSE)</f>
        <v>Yes</v>
      </c>
    </row>
    <row r="78" spans="2:9" x14ac:dyDescent="0.25">
      <c r="B78" s="4" t="s">
        <v>321</v>
      </c>
      <c r="C78" s="2">
        <f>VLOOKUP(B78,'AY26-27'!C:F,4,FALSE)</f>
        <v>1084</v>
      </c>
      <c r="D78" s="2">
        <f>VLOOKUP(B78,'AY26-27'!$C:G,5,FALSE)</f>
        <v>2302</v>
      </c>
      <c r="E78" s="2">
        <f>VLOOKUP(B78,'AY26-27'!$C:H,6,FALSE)</f>
        <v>1238</v>
      </c>
      <c r="F78" s="2">
        <f>VLOOKUP(B78,'AY26-27'!$C:I,7,FALSE)</f>
        <v>1943</v>
      </c>
      <c r="G78" s="2">
        <f>IF(VLOOKUP(B78,'AY26-27'!$C:J,8,FALSE)="N/A","Not Eligible for GA Waiver",VLOOKUP(B78,'AY26-27'!$C:J,8,FALSE))</f>
        <v>1173</v>
      </c>
      <c r="H78" s="2" t="str">
        <f>VLOOKUP(B78,'AY26-27'!$C:K,9,FALSE)</f>
        <v>Yes</v>
      </c>
      <c r="I78" s="42" t="str">
        <f>VLOOKUP(B78,'AY26-27'!C:M,11,FALSE)</f>
        <v>Yes</v>
      </c>
    </row>
    <row r="79" spans="2:9" x14ac:dyDescent="0.25">
      <c r="B79" s="4" t="s">
        <v>335</v>
      </c>
      <c r="C79" s="2">
        <f>VLOOKUP(B79,'AY26-27'!C:F,4,FALSE)</f>
        <v>1084</v>
      </c>
      <c r="D79" s="2">
        <f>VLOOKUP(B79,'AY26-27'!$C:G,5,FALSE)</f>
        <v>2302</v>
      </c>
      <c r="E79" s="2">
        <f>VLOOKUP(B79,'AY26-27'!$C:H,6,FALSE)</f>
        <v>1238</v>
      </c>
      <c r="F79" s="2">
        <f>VLOOKUP(B79,'AY26-27'!$C:I,7,FALSE)</f>
        <v>1943</v>
      </c>
      <c r="G79" s="2">
        <f>IF(VLOOKUP(B79,'AY26-27'!$C:J,8,FALSE)="N/A","Not Eligible for GA Waiver",VLOOKUP(B79,'AY26-27'!$C:J,8,FALSE))</f>
        <v>1173</v>
      </c>
      <c r="H79" s="2" t="str">
        <f>VLOOKUP(B79,'AY26-27'!$C:K,9,FALSE)</f>
        <v>Yes</v>
      </c>
      <c r="I79" s="42" t="str">
        <f>VLOOKUP(B79,'AY26-27'!C:M,11,FALSE)</f>
        <v>Yes</v>
      </c>
    </row>
    <row r="80" spans="2:9" x14ac:dyDescent="0.25">
      <c r="B80" s="4" t="s">
        <v>357</v>
      </c>
      <c r="C80" s="2">
        <f>VLOOKUP(B80,'AY26-27'!C:F,4,FALSE)</f>
        <v>1084</v>
      </c>
      <c r="D80" s="2">
        <f>VLOOKUP(B80,'AY26-27'!$C:G,5,FALSE)</f>
        <v>2302</v>
      </c>
      <c r="E80" s="2">
        <f>VLOOKUP(B80,'AY26-27'!$C:H,6,FALSE)</f>
        <v>1238</v>
      </c>
      <c r="F80" s="2">
        <f>VLOOKUP(B80,'AY26-27'!$C:I,7,FALSE)</f>
        <v>1943</v>
      </c>
      <c r="G80" s="2">
        <f>IF(VLOOKUP(B80,'AY26-27'!$C:J,8,FALSE)="N/A","Not Eligible for GA Waiver",VLOOKUP(B80,'AY26-27'!$C:J,8,FALSE))</f>
        <v>1173</v>
      </c>
      <c r="H80" s="2" t="str">
        <f>VLOOKUP(B80,'AY26-27'!$C:K,9,FALSE)</f>
        <v>Yes</v>
      </c>
      <c r="I80" s="42" t="str">
        <f>VLOOKUP(B80,'AY26-27'!C:M,11,FALSE)</f>
        <v>Yes</v>
      </c>
    </row>
    <row r="81" spans="2:9" x14ac:dyDescent="0.25">
      <c r="B81" s="4" t="s">
        <v>369</v>
      </c>
      <c r="C81" s="2">
        <f>VLOOKUP(B81,'AY26-27'!C:F,4,FALSE)</f>
        <v>1084</v>
      </c>
      <c r="D81" s="2">
        <f>VLOOKUP(B81,'AY26-27'!$C:G,5,FALSE)</f>
        <v>2302</v>
      </c>
      <c r="E81" s="2">
        <f>VLOOKUP(B81,'AY26-27'!$C:H,6,FALSE)</f>
        <v>1238</v>
      </c>
      <c r="F81" s="2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2" t="str">
        <f>VLOOKUP(B81,'AY26-27'!$C:K,9,FALSE)</f>
        <v>Yes</v>
      </c>
      <c r="I81" s="42" t="str">
        <f>VLOOKUP(B81,'AY26-27'!C:M,11,FALSE)</f>
        <v>Yes</v>
      </c>
    </row>
    <row r="82" spans="2:9" x14ac:dyDescent="0.25">
      <c r="B82" s="4" t="s">
        <v>375</v>
      </c>
      <c r="C82" s="2">
        <f>VLOOKUP(B82,'AY26-27'!C:F,4,FALSE)</f>
        <v>1084</v>
      </c>
      <c r="D82" s="2">
        <f>VLOOKUP(B82,'AY26-27'!$C:G,5,FALSE)</f>
        <v>2302</v>
      </c>
      <c r="E82" s="2">
        <f>VLOOKUP(B82,'AY26-27'!$C:H,6,FALSE)</f>
        <v>1238</v>
      </c>
      <c r="F82" s="2">
        <f>VLOOKUP(B82,'AY26-27'!$C:I,7,FALSE)</f>
        <v>1943</v>
      </c>
      <c r="G82" s="2">
        <f>IF(VLOOKUP(B82,'AY26-27'!$C:J,8,FALSE)="N/A","Not Eligible for GA Waiver",VLOOKUP(B82,'AY26-27'!$C:J,8,FALSE))</f>
        <v>1173</v>
      </c>
      <c r="H82" s="2" t="str">
        <f>VLOOKUP(B82,'AY26-27'!$C:K,9,FALSE)</f>
        <v>Yes</v>
      </c>
      <c r="I82" s="42" t="str">
        <f>VLOOKUP(B82,'AY26-27'!C:M,11,FALSE)</f>
        <v>Yes</v>
      </c>
    </row>
    <row r="83" spans="2:9" x14ac:dyDescent="0.25">
      <c r="B83" s="4" t="s">
        <v>381</v>
      </c>
      <c r="C83" s="2">
        <f>VLOOKUP(B83,'AY26-27'!C:F,4,FALSE)</f>
        <v>1084</v>
      </c>
      <c r="D83" s="2">
        <f>VLOOKUP(B83,'AY26-27'!$C:G,5,FALSE)</f>
        <v>2302</v>
      </c>
      <c r="E83" s="2">
        <f>VLOOKUP(B83,'AY26-27'!$C:H,6,FALSE)</f>
        <v>1238</v>
      </c>
      <c r="F83" s="2">
        <f>VLOOKUP(B83,'AY26-27'!$C:I,7,FALSE)</f>
        <v>1943</v>
      </c>
      <c r="G83" s="2">
        <f>IF(VLOOKUP(B83,'AY26-27'!$C:J,8,FALSE)="N/A","Not Eligible for GA Waiver",VLOOKUP(B83,'AY26-27'!$C:J,8,FALSE))</f>
        <v>1173</v>
      </c>
      <c r="H83" s="2" t="str">
        <f>VLOOKUP(B83,'AY26-27'!$C:K,9,FALSE)</f>
        <v>Yes</v>
      </c>
      <c r="I83" s="42" t="str">
        <f>VLOOKUP(B83,'AY26-27'!C:M,11,FALSE)</f>
        <v>Yes</v>
      </c>
    </row>
    <row r="84" spans="2:9" x14ac:dyDescent="0.25">
      <c r="B84" s="4" t="s">
        <v>391</v>
      </c>
      <c r="C84" s="2">
        <f>VLOOKUP(B84,'AY26-27'!C:F,4,FALSE)</f>
        <v>1084</v>
      </c>
      <c r="D84" s="2">
        <f>VLOOKUP(B84,'AY26-27'!$C:G,5,FALSE)</f>
        <v>2302</v>
      </c>
      <c r="E84" s="2">
        <f>VLOOKUP(B84,'AY26-27'!$C:H,6,FALSE)</f>
        <v>1238</v>
      </c>
      <c r="F84" s="2">
        <f>VLOOKUP(B84,'AY26-27'!$C:I,7,FALSE)</f>
        <v>1943</v>
      </c>
      <c r="G84" s="2">
        <f>IF(VLOOKUP(B84,'AY26-27'!$C:J,8,FALSE)="N/A","Not Eligible for GA Waiver",VLOOKUP(B84,'AY26-27'!$C:J,8,FALSE))</f>
        <v>1173</v>
      </c>
      <c r="H84" s="2" t="str">
        <f>VLOOKUP(B84,'AY26-27'!$C:K,9,FALSE)</f>
        <v>Yes</v>
      </c>
      <c r="I84" s="42" t="str">
        <f>VLOOKUP(B84,'AY26-27'!C:M,11,FALSE)</f>
        <v>Yes</v>
      </c>
    </row>
    <row r="85" spans="2:9" x14ac:dyDescent="0.25">
      <c r="B85" s="4" t="s">
        <v>395</v>
      </c>
      <c r="C85" s="2">
        <f>VLOOKUP(B85,'AY26-27'!C:F,4,FALSE)</f>
        <v>1084</v>
      </c>
      <c r="D85" s="2">
        <f>VLOOKUP(B85,'AY26-27'!$C:G,5,FALSE)</f>
        <v>2302</v>
      </c>
      <c r="E85" s="2">
        <f>VLOOKUP(B85,'AY26-27'!$C:H,6,FALSE)</f>
        <v>1238</v>
      </c>
      <c r="F85" s="2">
        <f>VLOOKUP(B85,'AY26-27'!$C:I,7,FALSE)</f>
        <v>1943</v>
      </c>
      <c r="G85" s="2">
        <f>IF(VLOOKUP(B85,'AY26-27'!$C:J,8,FALSE)="N/A","Not Eligible for GA Waiver",VLOOKUP(B85,'AY26-27'!$C:J,8,FALSE))</f>
        <v>1173</v>
      </c>
      <c r="H85" s="2" t="str">
        <f>VLOOKUP(B85,'AY26-27'!$C:K,9,FALSE)</f>
        <v>Yes</v>
      </c>
      <c r="I85" s="42" t="str">
        <f>VLOOKUP(B85,'AY26-27'!C:M,11,FALSE)</f>
        <v>Yes</v>
      </c>
    </row>
    <row r="86" spans="2:9" x14ac:dyDescent="0.25">
      <c r="B86" s="4" t="s">
        <v>402</v>
      </c>
      <c r="C86" s="2">
        <f>VLOOKUP(B86,'AY26-27'!C:F,4,FALSE)</f>
        <v>1084</v>
      </c>
      <c r="D86" s="2">
        <f>VLOOKUP(B86,'AY26-27'!$C:G,5,FALSE)</f>
        <v>2302</v>
      </c>
      <c r="E86" s="2">
        <f>VLOOKUP(B86,'AY26-27'!$C:H,6,FALSE)</f>
        <v>1238</v>
      </c>
      <c r="F86" s="2">
        <f>VLOOKUP(B86,'AY26-27'!$C:I,7,FALSE)</f>
        <v>1943</v>
      </c>
      <c r="G86" s="2">
        <f>IF(VLOOKUP(B86,'AY26-27'!$C:J,8,FALSE)="N/A","Not Eligible for GA Waiver",VLOOKUP(B86,'AY26-27'!$C:J,8,FALSE))</f>
        <v>1173</v>
      </c>
      <c r="H86" s="2" t="str">
        <f>VLOOKUP(B86,'AY26-27'!$C:K,9,FALSE)</f>
        <v>Yes</v>
      </c>
      <c r="I86" s="42" t="str">
        <f>VLOOKUP(B86,'AY26-27'!C:M,11,FALSE)</f>
        <v>Yes</v>
      </c>
    </row>
    <row r="87" spans="2:9" x14ac:dyDescent="0.25">
      <c r="B87" s="4" t="s">
        <v>410</v>
      </c>
      <c r="C87" s="2">
        <f>VLOOKUP(B87,'AY26-27'!C:F,4,FALSE)</f>
        <v>1084</v>
      </c>
      <c r="D87" s="2">
        <f>VLOOKUP(B87,'AY26-27'!$C:G,5,FALSE)</f>
        <v>2302</v>
      </c>
      <c r="E87" s="2">
        <f>VLOOKUP(B87,'AY26-27'!$C:H,6,FALSE)</f>
        <v>1238</v>
      </c>
      <c r="F87" s="2">
        <f>VLOOKUP(B87,'AY26-27'!$C:I,7,FALSE)</f>
        <v>1943</v>
      </c>
      <c r="G87" s="2">
        <f>IF(VLOOKUP(B87,'AY26-27'!$C:J,8,FALSE)="N/A","Not Eligible for GA Waiver",VLOOKUP(B87,'AY26-27'!$C:J,8,FALSE))</f>
        <v>1173</v>
      </c>
      <c r="H87" s="2" t="str">
        <f>VLOOKUP(B87,'AY26-27'!$C:K,9,FALSE)</f>
        <v>Yes</v>
      </c>
      <c r="I87" s="42" t="str">
        <f>VLOOKUP(B87,'AY26-27'!C:M,11,FALSE)</f>
        <v>Yes</v>
      </c>
    </row>
    <row r="88" spans="2:9" x14ac:dyDescent="0.25">
      <c r="B88" s="5" t="s">
        <v>479</v>
      </c>
      <c r="C88" s="6">
        <f>VLOOKUP(B88,'AY26-27'!C:F,4,FALSE)</f>
        <v>1084</v>
      </c>
      <c r="D88" s="6">
        <f>VLOOKUP(B88,'AY26-27'!$C:G,5,FALSE)</f>
        <v>2302</v>
      </c>
      <c r="E88" s="6">
        <f>VLOOKUP(B88,'AY26-27'!$C:H,6,FALSE)</f>
        <v>1238</v>
      </c>
      <c r="F88" s="6">
        <f>VLOOKUP(B88,'AY26-27'!$C:I,7,FALSE)</f>
        <v>1943</v>
      </c>
      <c r="G88" s="6">
        <f>IF(VLOOKUP(B88,'AY26-27'!$C:J,8,FALSE)="N/A","Not Eligible for GA Waiver",VLOOKUP(B88,'AY26-27'!$C:J,8,FALSE))</f>
        <v>1173</v>
      </c>
      <c r="H88" s="6" t="str">
        <f>VLOOKUP(B88,'AY26-27'!$C:K,9,FALSE)</f>
        <v>Yes</v>
      </c>
      <c r="I88" s="41" t="str">
        <f>VLOOKUP(B88,'AY26-27'!C:M,11,FALSE)</f>
        <v>Yes</v>
      </c>
    </row>
    <row r="91" spans="2:9" ht="45.75" x14ac:dyDescent="0.3">
      <c r="B91" s="16" t="s">
        <v>506</v>
      </c>
      <c r="C91" s="37" t="s">
        <v>521</v>
      </c>
      <c r="D91" s="37" t="s">
        <v>522</v>
      </c>
      <c r="E91" s="37" t="s">
        <v>523</v>
      </c>
      <c r="F91" s="37" t="s">
        <v>524</v>
      </c>
      <c r="G91" s="37" t="s">
        <v>528</v>
      </c>
      <c r="H91" s="37" t="s">
        <v>532</v>
      </c>
      <c r="I91" s="34" t="s">
        <v>1546</v>
      </c>
    </row>
    <row r="92" spans="2:9" x14ac:dyDescent="0.25">
      <c r="B92" s="4" t="s">
        <v>20</v>
      </c>
      <c r="C92" s="2">
        <f>VLOOKUP(B92,'AY26-27'!C:F,4,FALSE)</f>
        <v>1084</v>
      </c>
      <c r="D92" s="2">
        <f>VLOOKUP(B92,'AY26-27'!$C:G,5,FALSE)</f>
        <v>2302</v>
      </c>
      <c r="E92" s="2">
        <f>VLOOKUP(B92,'AY26-27'!$C:H,6,FALSE)</f>
        <v>1238</v>
      </c>
      <c r="F92" s="2">
        <f>VLOOKUP(B92,'AY26-27'!$C:I,7,FALSE)</f>
        <v>1943</v>
      </c>
      <c r="G92" s="2">
        <f>IF(VLOOKUP(B92,'AY26-27'!$C:J,8,FALSE)="N/A","Not Eligible for GA Waiver",VLOOKUP(B92,'AY26-27'!$C:J,8,FALSE))</f>
        <v>1173</v>
      </c>
      <c r="H92" s="2" t="str">
        <f>VLOOKUP(B92,'AY26-27'!$C:K,9,FALSE)</f>
        <v>Yes</v>
      </c>
      <c r="I92" s="42" t="str">
        <f>VLOOKUP(B92,'AY26-27'!C:M,11,FALSE)</f>
        <v>Yes</v>
      </c>
    </row>
    <row r="93" spans="2:9" x14ac:dyDescent="0.25">
      <c r="B93" s="4" t="s">
        <v>33</v>
      </c>
      <c r="C93" s="2">
        <f>VLOOKUP(B93,'AY26-27'!C:F,4,FALSE)</f>
        <v>1084</v>
      </c>
      <c r="D93" s="2">
        <f>VLOOKUP(B93,'AY26-27'!$C:G,5,FALSE)</f>
        <v>2302</v>
      </c>
      <c r="E93" s="2">
        <f>VLOOKUP(B93,'AY26-27'!$C:H,6,FALSE)</f>
        <v>1238</v>
      </c>
      <c r="F93" s="2">
        <f>VLOOKUP(B93,'AY26-27'!$C:I,7,FALSE)</f>
        <v>1943</v>
      </c>
      <c r="G93" s="2">
        <f>IF(VLOOKUP(B93,'AY26-27'!$C:J,8,FALSE)="N/A","Not Eligible for GA Waiver",VLOOKUP(B93,'AY26-27'!$C:J,8,FALSE))</f>
        <v>1173</v>
      </c>
      <c r="H93" s="2" t="str">
        <f>VLOOKUP(B93,'AY26-27'!$C:K,9,FALSE)</f>
        <v>Yes</v>
      </c>
      <c r="I93" s="42" t="str">
        <f>VLOOKUP(B93,'AY26-27'!C:M,11,FALSE)</f>
        <v>Yes</v>
      </c>
    </row>
    <row r="94" spans="2:9" x14ac:dyDescent="0.25">
      <c r="B94" s="4" t="s">
        <v>107</v>
      </c>
      <c r="C94" s="2">
        <f>VLOOKUP(B94,'AY26-27'!C:F,4,FALSE)</f>
        <v>1084</v>
      </c>
      <c r="D94" s="2">
        <f>VLOOKUP(B94,'AY26-27'!$C:G,5,FALSE)</f>
        <v>2302</v>
      </c>
      <c r="E94" s="2">
        <f>VLOOKUP(B94,'AY26-27'!$C:H,6,FALSE)</f>
        <v>1238</v>
      </c>
      <c r="F94" s="2">
        <f>VLOOKUP(B94,'AY26-27'!$C:I,7,FALSE)</f>
        <v>1943</v>
      </c>
      <c r="G94" s="2">
        <f>IF(VLOOKUP(B94,'AY26-27'!$C:J,8,FALSE)="N/A","Not Eligible for GA Waiver",VLOOKUP(B94,'AY26-27'!$C:J,8,FALSE))</f>
        <v>1173</v>
      </c>
      <c r="H94" s="2" t="str">
        <f>VLOOKUP(B94,'AY26-27'!$C:K,9,FALSE)</f>
        <v>Yes</v>
      </c>
      <c r="I94" s="42" t="str">
        <f>VLOOKUP(B94,'AY26-27'!C:M,11,FALSE)</f>
        <v>Yes</v>
      </c>
    </row>
    <row r="95" spans="2:9" x14ac:dyDescent="0.25">
      <c r="B95" s="4" t="s">
        <v>149</v>
      </c>
      <c r="C95" s="2">
        <f>VLOOKUP(B95,'AY26-27'!C:F,4,FALSE)</f>
        <v>1084</v>
      </c>
      <c r="D95" s="2">
        <f>VLOOKUP(B95,'AY26-27'!$C:G,5,FALSE)</f>
        <v>2302</v>
      </c>
      <c r="E95" s="2">
        <f>VLOOKUP(B95,'AY26-27'!$C:H,6,FALSE)</f>
        <v>1238</v>
      </c>
      <c r="F95" s="2">
        <f>VLOOKUP(B95,'AY26-27'!$C:I,7,FALSE)</f>
        <v>1943</v>
      </c>
      <c r="G95" s="2">
        <f>IF(VLOOKUP(B95,'AY26-27'!$C:J,8,FALSE)="N/A","Not Eligible for GA Waiver",VLOOKUP(B95,'AY26-27'!$C:J,8,FALSE))</f>
        <v>1173</v>
      </c>
      <c r="H95" s="2" t="str">
        <f>VLOOKUP(B95,'AY26-27'!$C:K,9,FALSE)</f>
        <v>Yes</v>
      </c>
      <c r="I95" s="42" t="str">
        <f>VLOOKUP(B95,'AY26-27'!C:M,11,FALSE)</f>
        <v>Yes</v>
      </c>
    </row>
    <row r="96" spans="2:9" x14ac:dyDescent="0.25">
      <c r="B96" s="4" t="s">
        <v>160</v>
      </c>
      <c r="C96" s="2">
        <f>VLOOKUP(B96,'AY26-27'!C:F,4,FALSE)</f>
        <v>1084</v>
      </c>
      <c r="D96" s="2">
        <f>VLOOKUP(B96,'AY26-27'!$C:G,5,FALSE)</f>
        <v>2302</v>
      </c>
      <c r="E96" s="2">
        <f>VLOOKUP(B96,'AY26-27'!$C:H,6,FALSE)</f>
        <v>1238</v>
      </c>
      <c r="F96" s="2">
        <f>VLOOKUP(B96,'AY26-27'!$C:I,7,FALSE)</f>
        <v>1943</v>
      </c>
      <c r="G96" s="2">
        <f>IF(VLOOKUP(B96,'AY26-27'!$C:J,8,FALSE)="N/A","Not Eligible for GA Waiver",VLOOKUP(B96,'AY26-27'!$C:J,8,FALSE))</f>
        <v>1173</v>
      </c>
      <c r="H96" s="2" t="str">
        <f>VLOOKUP(B96,'AY26-27'!$C:K,9,FALSE)</f>
        <v>Yes</v>
      </c>
      <c r="I96" s="42" t="str">
        <f>VLOOKUP(B96,'AY26-27'!C:M,11,FALSE)</f>
        <v>Yes</v>
      </c>
    </row>
    <row r="97" spans="2:9" x14ac:dyDescent="0.25">
      <c r="B97" s="4" t="s">
        <v>210</v>
      </c>
      <c r="C97" s="2">
        <f>VLOOKUP(B97,'AY26-27'!C:F,4,FALSE)</f>
        <v>1084</v>
      </c>
      <c r="D97" s="2">
        <f>VLOOKUP(B97,'AY26-27'!$C:G,5,FALSE)</f>
        <v>2302</v>
      </c>
      <c r="E97" s="2">
        <f>VLOOKUP(B97,'AY26-27'!$C:H,6,FALSE)</f>
        <v>1238</v>
      </c>
      <c r="F97" s="2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2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247</v>
      </c>
      <c r="C98" s="2">
        <f>VLOOKUP(B98,'AY26-27'!C:F,4,FALSE)</f>
        <v>1084</v>
      </c>
      <c r="D98" s="2">
        <f>VLOOKUP(B98,'AY26-27'!$C:G,5,FALSE)</f>
        <v>2302</v>
      </c>
      <c r="E98" s="2">
        <f>VLOOKUP(B98,'AY26-27'!$C:H,6,FALSE)</f>
        <v>1238</v>
      </c>
      <c r="F98" s="2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2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4" t="s">
        <v>257</v>
      </c>
      <c r="C99" s="2">
        <f>VLOOKUP(B99,'AY26-27'!C:F,4,FALSE)</f>
        <v>1084</v>
      </c>
      <c r="D99" s="2">
        <f>VLOOKUP(B99,'AY26-27'!$C:G,5,FALSE)</f>
        <v>2302</v>
      </c>
      <c r="E99" s="2">
        <f>VLOOKUP(B99,'AY26-27'!$C:H,6,FALSE)</f>
        <v>1238</v>
      </c>
      <c r="F99" s="2">
        <f>VLOOKUP(B99,'AY26-27'!$C:I,7,FALSE)</f>
        <v>1943</v>
      </c>
      <c r="G99" s="2">
        <f>IF(VLOOKUP(B99,'AY26-27'!$C:J,8,FALSE)="N/A","Not Eligible for GA Waiver",VLOOKUP(B99,'AY26-27'!$C:J,8,FALSE))</f>
        <v>1173</v>
      </c>
      <c r="H99" s="2" t="str">
        <f>VLOOKUP(B99,'AY26-27'!$C:K,9,FALSE)</f>
        <v>Yes</v>
      </c>
      <c r="I99" s="42" t="str">
        <f>VLOOKUP(B99,'AY26-27'!C:M,11,FALSE)</f>
        <v>Yes</v>
      </c>
    </row>
    <row r="100" spans="2:9" x14ac:dyDescent="0.25">
      <c r="B100" s="4" t="s">
        <v>406</v>
      </c>
      <c r="C100" s="2">
        <f>VLOOKUP(B100,'AY26-27'!C:F,4,FALSE)</f>
        <v>1084</v>
      </c>
      <c r="D100" s="2">
        <f>VLOOKUP(B100,'AY26-27'!$C:G,5,FALSE)</f>
        <v>2302</v>
      </c>
      <c r="E100" s="2">
        <f>VLOOKUP(B100,'AY26-27'!$C:H,6,FALSE)</f>
        <v>1238</v>
      </c>
      <c r="F100" s="2">
        <f>VLOOKUP(B100,'AY26-27'!$C:I,7,FALSE)</f>
        <v>1943</v>
      </c>
      <c r="G100" s="2">
        <f>IF(VLOOKUP(B100,'AY26-27'!$C:J,8,FALSE)="N/A","Not Eligible for GA Waiver",VLOOKUP(B100,'AY26-27'!$C:J,8,FALSE))</f>
        <v>1173</v>
      </c>
      <c r="H100" s="2" t="str">
        <f>VLOOKUP(B100,'AY26-27'!$C:K,9,FALSE)</f>
        <v>Yes</v>
      </c>
      <c r="I100" s="42" t="str">
        <f>VLOOKUP(B100,'AY26-27'!C:M,11,FALSE)</f>
        <v>Yes</v>
      </c>
    </row>
    <row r="101" spans="2:9" x14ac:dyDescent="0.25">
      <c r="B101" s="4" t="s">
        <v>1485</v>
      </c>
      <c r="C101" s="2">
        <f>VLOOKUP(B101,'AY26-27'!C:F,4,FALSE)</f>
        <v>1084</v>
      </c>
      <c r="D101" s="2">
        <f>VLOOKUP(B101,'AY26-27'!$C:G,5,FALSE)</f>
        <v>2302</v>
      </c>
      <c r="E101" s="2">
        <f>VLOOKUP(B101,'AY26-27'!$C:H,6,FALSE)</f>
        <v>1238</v>
      </c>
      <c r="F101" s="2">
        <f>VLOOKUP(B101,'AY26-27'!$C:I,7,FALSE)</f>
        <v>1943</v>
      </c>
      <c r="G101" s="2">
        <f>IF(VLOOKUP(B101,'AY26-27'!$C:J,8,FALSE)="N/A","Not Eligible for GA Waiver",VLOOKUP(B101,'AY26-27'!$C:J,8,FALSE))</f>
        <v>1173</v>
      </c>
      <c r="H101" s="2" t="str">
        <f>VLOOKUP(B101,'AY26-27'!$C:K,9,FALSE)</f>
        <v>Yes</v>
      </c>
      <c r="I101" s="42" t="str">
        <f>VLOOKUP(B101,'AY26-27'!C:M,11,FALSE)</f>
        <v>Yes</v>
      </c>
    </row>
    <row r="102" spans="2:9" x14ac:dyDescent="0.25">
      <c r="B102" s="4" t="s">
        <v>428</v>
      </c>
      <c r="C102" s="2">
        <f>VLOOKUP(B102,'AY26-27'!C:F,4,FALSE)</f>
        <v>1084</v>
      </c>
      <c r="D102" s="2">
        <f>VLOOKUP(B102,'AY26-27'!$C:G,5,FALSE)</f>
        <v>2302</v>
      </c>
      <c r="E102" s="2">
        <f>VLOOKUP(B102,'AY26-27'!$C:H,6,FALSE)</f>
        <v>1238</v>
      </c>
      <c r="F102" s="2">
        <f>VLOOKUP(B102,'AY26-27'!$C:I,7,FALSE)</f>
        <v>1943</v>
      </c>
      <c r="G102" s="2">
        <f>IF(VLOOKUP(B102,'AY26-27'!$C:J,8,FALSE)="N/A","Not Eligible for GA Waiver",VLOOKUP(B102,'AY26-27'!$C:J,8,FALSE))</f>
        <v>1173</v>
      </c>
      <c r="H102" s="2" t="str">
        <f>VLOOKUP(B102,'AY26-27'!$C:K,9,FALSE)</f>
        <v>Yes</v>
      </c>
      <c r="I102" s="42" t="str">
        <f>VLOOKUP(B102,'AY26-27'!C:M,11,FALSE)</f>
        <v>Yes</v>
      </c>
    </row>
    <row r="103" spans="2:9" x14ac:dyDescent="0.25">
      <c r="B103" s="4" t="s">
        <v>459</v>
      </c>
      <c r="C103" s="2">
        <f>VLOOKUP(B103,'AY26-27'!C:F,4,FALSE)</f>
        <v>1084</v>
      </c>
      <c r="D103" s="2">
        <f>VLOOKUP(B103,'AY26-27'!$C:G,5,FALSE)</f>
        <v>2302</v>
      </c>
      <c r="E103" s="2">
        <f>VLOOKUP(B103,'AY26-27'!$C:H,6,FALSE)</f>
        <v>563</v>
      </c>
      <c r="F103" s="2">
        <f>VLOOKUP(B103,'AY26-27'!$C:I,7,FALSE)</f>
        <v>752</v>
      </c>
      <c r="G103" s="2">
        <f>IF(VLOOKUP(B103,'AY26-27'!$C:J,8,FALSE)="N/A","Not Eligible for GA Waiver",VLOOKUP(B103,'AY26-27'!$C:J,8,FALSE))</f>
        <v>331</v>
      </c>
      <c r="H103" s="2" t="str">
        <f>VLOOKUP(B103,'AY26-27'!$C:K,9,FALSE)</f>
        <v>Yes</v>
      </c>
      <c r="I103" s="42" t="str">
        <f>VLOOKUP(B103,'AY26-27'!C:M,11,FALSE)</f>
        <v>Yes</v>
      </c>
    </row>
    <row r="104" spans="2:9" x14ac:dyDescent="0.25">
      <c r="B104" s="5" t="s">
        <v>463</v>
      </c>
      <c r="C104" s="6">
        <f>VLOOKUP(B104,'AY26-27'!C:F,4,FALSE)</f>
        <v>1084</v>
      </c>
      <c r="D104" s="6">
        <f>VLOOKUP(B104,'AY26-27'!$C:G,5,FALSE)</f>
        <v>2302</v>
      </c>
      <c r="E104" s="6">
        <f>VLOOKUP(B104,'AY26-27'!$C:H,6,FALSE)</f>
        <v>1238</v>
      </c>
      <c r="F104" s="6">
        <f>VLOOKUP(B104,'AY26-27'!$C:I,7,FALSE)</f>
        <v>1943</v>
      </c>
      <c r="G104" s="6">
        <f>IF(VLOOKUP(B104,'AY26-27'!$C:J,8,FALSE)="N/A","Not Eligible for GA Waiver",VLOOKUP(B104,'AY26-27'!$C:J,8,FALSE))</f>
        <v>1173</v>
      </c>
      <c r="H104" s="6" t="str">
        <f>VLOOKUP(B104,'AY26-27'!$C:K,9,FALSE)</f>
        <v>Yes</v>
      </c>
      <c r="I104" s="41" t="str">
        <f>VLOOKUP(B104,'AY26-27'!C:M,11,FALSE)</f>
        <v>Yes</v>
      </c>
    </row>
  </sheetData>
  <sheetProtection algorithmName="SHA-512" hashValue="0OIkROgcbBMnbSYOin+0zDRG+JumLGvQBU/PEkUm//fzsT0UvnbciFEnhDH7YWt5/12xvwyH1LqijvfTJv8J3A==" saltValue="0bnWiAy3peqzKI8FWCDLbA==" spinCount="100000" sheet="1" objects="1" scenarios="1" selectLockedCells="1"/>
  <sortState xmlns:xlrd2="http://schemas.microsoft.com/office/spreadsheetml/2017/richdata2" ref="B68:B88">
    <sortCondition ref="B70:B88"/>
  </sortState>
  <mergeCells count="1">
    <mergeCell ref="B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606485807D640BC14F82CDEED6CE1" ma:contentTypeVersion="15" ma:contentTypeDescription="Create a new document." ma:contentTypeScope="" ma:versionID="7aa8e74ff4c08c10ee753ac72a5bd597">
  <xsd:schema xmlns:xsd="http://www.w3.org/2001/XMLSchema" xmlns:xs="http://www.w3.org/2001/XMLSchema" xmlns:p="http://schemas.microsoft.com/office/2006/metadata/properties" xmlns:ns2="e74abc0a-d13d-4b48-9005-704665286c88" xmlns:ns3="2e5ee387-74eb-4dab-83f5-d9e199ce0622" targetNamespace="http://schemas.microsoft.com/office/2006/metadata/properties" ma:root="true" ma:fieldsID="85f937e842c6a84741c13d3774f4ddc7" ns2:_="" ns3:_="">
    <xsd:import namespace="e74abc0a-d13d-4b48-9005-704665286c88"/>
    <xsd:import namespace="2e5ee387-74eb-4dab-83f5-d9e199ce0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abc0a-d13d-4b48-9005-704665286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ee387-74eb-4dab-83f5-d9e199ce062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907d9e1-da9c-4eff-bf62-af844bbd76c2}" ma:internalName="TaxCatchAll" ma:showField="CatchAllData" ma:web="2e5ee387-74eb-4dab-83f5-d9e199ce0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AD887F-CC1D-440E-8D62-BD3C9EE3B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abc0a-d13d-4b48-9005-704665286c88"/>
    <ds:schemaRef ds:uri="2e5ee387-74eb-4dab-83f5-d9e199ce0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3DABF0-7A0D-4AED-AF7A-AC2CBC38C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AdhocRequest</vt:lpstr>
      <vt:lpstr>CIP Code</vt:lpstr>
      <vt:lpstr>Not in Catalog as of 051426</vt:lpstr>
      <vt:lpstr>AY26-27</vt:lpstr>
      <vt:lpstr>Certificates</vt:lpstr>
      <vt:lpstr>Master's</vt:lpstr>
      <vt:lpstr>DoctoralPhD</vt:lpstr>
      <vt:lpstr>'AY26-27'!Print_Area</vt:lpstr>
    </vt:vector>
  </TitlesOfParts>
  <Manager/>
  <Company>University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Pane, Lisa</dc:creator>
  <cp:keywords/>
  <dc:description/>
  <cp:lastModifiedBy>Lofman-Kwapien, Alyse</cp:lastModifiedBy>
  <cp:revision/>
  <dcterms:created xsi:type="dcterms:W3CDTF">2024-03-21T19:31:31Z</dcterms:created>
  <dcterms:modified xsi:type="dcterms:W3CDTF">2026-07-23T16:57:43Z</dcterms:modified>
  <cp:category/>
  <cp:contentStatus/>
</cp:coreProperties>
</file>